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2.1.9-10-1\"/>
    </mc:Choice>
  </mc:AlternateContent>
  <xr:revisionPtr revIDLastSave="0" documentId="13_ncr:1_{B70EEFA1-CF33-4823-B6BD-5CC315B8A415}" xr6:coauthVersionLast="47" xr6:coauthVersionMax="47" xr10:uidLastSave="{00000000-0000-0000-0000-000000000000}"/>
  <bookViews>
    <workbookView xWindow="3405" yWindow="210" windowWidth="21285" windowHeight="14370" tabRatio="874" xr2:uid="{00000000-000D-0000-FFFF-FFFF00000000}"/>
  </bookViews>
  <sheets>
    <sheet name="Сводка затрат 2026-2027" sheetId="2" r:id="rId1"/>
    <sheet name=" ССР  2026" sheetId="11" r:id="rId2"/>
    <sheet name="Сводка затрат 2026г" sheetId="6" r:id="rId3"/>
    <sheet name=" ССР 2027" sheetId="10" r:id="rId4"/>
    <sheet name="Сводка затрат 2027г" sheetId="8" r:id="rId5"/>
  </sheets>
  <externalReferences>
    <externalReference r:id="rId6"/>
  </externalReferences>
  <definedNames>
    <definedName name="_xlnm.Print_Titles" localSheetId="1">' ССР  2026'!$24:$24</definedName>
    <definedName name="_xlnm.Print_Titles" localSheetId="3">' ССР 2027'!$24:$24</definedName>
    <definedName name="Здания_КРУЭ__ЗРУ__укомплектованных_оборудованием">[1]Таблица!$B$694:$B$697</definedName>
    <definedName name="_xlnm.Print_Area" localSheetId="1">' ССР  2026'!$A$1:$H$45</definedName>
    <definedName name="_xlnm.Print_Area" localSheetId="3">' ССР 2027'!$A$1:$H$46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2" l="1"/>
  <c r="J6" i="2"/>
  <c r="I6" i="2"/>
  <c r="K26" i="2"/>
  <c r="J26" i="2"/>
  <c r="I26" i="2"/>
  <c r="H26" i="2"/>
  <c r="L26" i="2" s="1"/>
  <c r="K25" i="2"/>
  <c r="J25" i="2"/>
  <c r="I25" i="2"/>
  <c r="H25" i="2"/>
  <c r="L25" i="2" s="1"/>
  <c r="K24" i="2"/>
  <c r="J24" i="2"/>
  <c r="I24" i="2"/>
  <c r="H24" i="2"/>
  <c r="K23" i="2"/>
  <c r="J23" i="2"/>
  <c r="I23" i="2"/>
  <c r="H23" i="2"/>
  <c r="K22" i="2"/>
  <c r="K27" i="2" s="1"/>
  <c r="K29" i="2" s="1"/>
  <c r="J22" i="2"/>
  <c r="I22" i="2"/>
  <c r="H22" i="2"/>
  <c r="K19" i="2"/>
  <c r="J19" i="2"/>
  <c r="I19" i="2"/>
  <c r="H19" i="2"/>
  <c r="K18" i="2"/>
  <c r="J18" i="2"/>
  <c r="I18" i="2"/>
  <c r="H18" i="2"/>
  <c r="K17" i="2"/>
  <c r="J17" i="2"/>
  <c r="I17" i="2"/>
  <c r="H17" i="2"/>
  <c r="K16" i="2"/>
  <c r="J16" i="2"/>
  <c r="I16" i="2"/>
  <c r="H16" i="2"/>
  <c r="H20" i="2" s="1"/>
  <c r="H28" i="2" s="1"/>
  <c r="K15" i="2"/>
  <c r="K20" i="2" s="1"/>
  <c r="K28" i="2" s="1"/>
  <c r="J15" i="2"/>
  <c r="J20" i="2" s="1"/>
  <c r="J28" i="2" s="1"/>
  <c r="I15" i="2"/>
  <c r="I20" i="2" s="1"/>
  <c r="I28" i="2" s="1"/>
  <c r="H15" i="2"/>
  <c r="K13" i="2"/>
  <c r="J13" i="2"/>
  <c r="I13" i="2"/>
  <c r="H13" i="2"/>
  <c r="L12" i="2"/>
  <c r="L19" i="2" s="1"/>
  <c r="L11" i="2"/>
  <c r="L18" i="2" s="1"/>
  <c r="L10" i="2"/>
  <c r="L17" i="2" s="1"/>
  <c r="L9" i="2"/>
  <c r="L16" i="2" s="1"/>
  <c r="L8" i="2"/>
  <c r="L15" i="2" s="1"/>
  <c r="L23" i="2" l="1"/>
  <c r="L24" i="2"/>
  <c r="J27" i="2"/>
  <c r="J29" i="2" s="1"/>
  <c r="I27" i="2"/>
  <c r="I29" i="2" s="1"/>
  <c r="H27" i="2"/>
  <c r="H29" i="2" s="1"/>
  <c r="L5" i="2"/>
  <c r="H6" i="2"/>
  <c r="L6" i="2" s="1"/>
  <c r="L20" i="2"/>
  <c r="L28" i="2" s="1"/>
  <c r="L22" i="2"/>
  <c r="L13" i="2"/>
  <c r="L27" i="2" l="1"/>
  <c r="L29" i="2"/>
  <c r="D26" i="8"/>
  <c r="C6" i="8" l="1"/>
  <c r="E26" i="6"/>
  <c r="D26" i="2" l="1"/>
  <c r="C6" i="6"/>
  <c r="C6" i="2" l="1"/>
</calcChain>
</file>

<file path=xl/sharedStrings.xml><?xml version="1.0" encoding="utf-8"?>
<sst xmlns="http://schemas.openxmlformats.org/spreadsheetml/2006/main" count="289" uniqueCount="116">
  <si>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</si>
  <si>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</si>
  <si>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</si>
  <si>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</si>
  <si>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</si>
  <si>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</si>
  <si>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(наименование стройки)</t>
  </si>
  <si>
    <t>№ п/п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</si>
  <si>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</si>
  <si>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</si>
  <si>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</si>
  <si>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</si>
  <si>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</si>
  <si>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</si>
  <si>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</si>
  <si>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</si>
  <si>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</si>
  <si>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</si>
  <si>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</si>
  <si>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</si>
  <si>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</si>
  <si>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</si>
  <si>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</si>
  <si>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</si>
  <si>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</si>
  <si>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</si>
  <si>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</si>
  <si>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</si>
  <si>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</si>
  <si>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</si>
  <si>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</si>
  <si>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</si>
  <si>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</si>
  <si>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</si>
  <si>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</si>
  <si>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</si>
  <si>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</si>
  <si>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 в сумме в прогнозном уровне цен с НДС (тыс. руб.)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</si>
  <si>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</si>
  <si>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</si>
  <si>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</si>
  <si>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</si>
  <si>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</si>
  <si>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</si>
  <si>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</si>
  <si>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</si>
  <si>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</si>
  <si>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</si>
  <si>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</si>
  <si>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</si>
  <si>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"Утвержден" "___"______________________2025г</t>
  </si>
  <si>
    <t xml:space="preserve">
Строительство участка ЛЭП-10кВ фидер №2 "Кежемский-Боровское" от опоры №12 (п.Кежемский) до опоры №174 (ст.Пашенный)
</t>
  </si>
  <si>
    <t>Приложение № 6</t>
  </si>
  <si>
    <t>Утверждено приказом № 421 от 4 августа 2020 г. Минстроя РФ в редакции приказа № 557 от 7 июля 2022 г.</t>
  </si>
  <si>
    <t>Сводный сметный расчет сметной стоимостью 73 918,09 тыс. руб.</t>
  </si>
  <si>
    <t xml:space="preserve">Составлен в текущем уровне цен 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</si>
  <si>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</si>
  <si>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</si>
  <si>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</si>
  <si>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</si>
  <si>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всего</t>
  </si>
  <si>
    <t>Сводный сметный расчет сметной стоимостью 20 145,554 тыс. руб.</t>
  </si>
  <si>
    <t>СВОДНЫЙ СМЕТНЫЙ РАСЧЕТ СТОИМОСТИ СТРОИТЕЛЬСТВА № ССРСС-Р_2.1.9-10-1</t>
  </si>
  <si>
    <t>Составлен в текущем уровне цен 4 кв 2024г</t>
  </si>
  <si>
    <t>2.1.9-10-1 2027г Объектная смета</t>
  </si>
  <si>
    <t>2.1.9-10-1 2026г Объектная смета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</si>
  <si>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</si>
  <si>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</si>
  <si>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</si>
  <si>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</si>
  <si>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</si>
  <si>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</si>
  <si>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</si>
  <si>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</si>
  <si>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</si>
  <si>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</si>
  <si>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</si>
  <si>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</si>
  <si>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</si>
  <si>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</si>
  <si>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</si>
  <si>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</si>
  <si>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</si>
  <si>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</si>
  <si>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</si>
  <si>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</si>
  <si>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</si>
  <si>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</si>
  <si>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</si>
  <si>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</si>
  <si>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</si>
  <si>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</si>
  <si>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</si>
  <si>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</si>
  <si>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</si>
  <si>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2026г с НДС (тыс. руб.)</t>
  </si>
  <si>
    <t>Сводка затрат в сумме в прогнозном уровне цен 2027г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</si>
  <si>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</si>
  <si>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</si>
  <si>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</si>
  <si>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</si>
  <si>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</si>
  <si>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</si>
  <si>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</si>
  <si>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</si>
  <si>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</si>
  <si>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</si>
  <si>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</si>
  <si>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</si>
  <si>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</si>
  <si>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</si>
  <si>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</si>
  <si>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</si>
  <si>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</si>
  <si>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</si>
  <si>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 xml:space="preserve">
Р_2.1.9-10-1 Строительство участка ЛЭП-10кВ фидер №2 "Кежемский-Боровское" от опоры №12 (п.Кежемский) до опоры №174 (ст.Пашенный) (ВЛ-10кВ - 15,8 км)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</si>
</sst>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0_-;\-* #,##0.000_-;_-* &quot;-&quot;??_-;_-@_-"/>
    <numFmt numFmtId="165" formatCode="_-* #,##0.000\ _₽_-;\-* #,##0.000\ _₽_-;_-* &quot;-&quot;???\ _₽_-;_-@_-"/>
    <numFmt numFmtId="166" formatCode="_-* #,##0.00\ _₽_-;\-* #,##0.00\ _₽_-;_-* &quot;-&quot;??\ _₽_-;_-@_-"/>
    <numFmt numFmtId="167" formatCode="########\ ###\ ###\ ##0.00"/>
    <numFmt numFmtId="168" formatCode="###\ ###\ ###\ ##0.00"/>
    <numFmt numFmtId="169" formatCode="_-* #,##0.0000\ _₽_-;\-* #,##0.0000\ _₽_-;_-* &quot;-&quot;??\ _₽_-;_-@_-"/>
    <numFmt numFmtId="170" formatCode="#,##0.000"/>
    <numFmt numFmtId="171" formatCode="#,##0.0"/>
    <numFmt numFmtId="172" formatCode="#,##0.0000000"/>
  </numFmts>
  <fonts count="3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1" fillId="0" borderId="0"/>
    <xf numFmtId="0" fontId="14" fillId="0" borderId="0"/>
    <xf numFmtId="43" fontId="4" fillId="0" borderId="0" applyFont="0" applyFill="0" applyBorder="0" applyAlignment="0" applyProtection="0"/>
    <xf numFmtId="0" fontId="19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6" fillId="0" borderId="0" xfId="1" applyFont="1" applyAlignment="1">
      <alignment horizontal="right" vertical="top"/>
    </xf>
    <xf numFmtId="0" fontId="5" fillId="0" borderId="0" xfId="2"/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11" xfId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2" fontId="5" fillId="0" borderId="0" xfId="2" applyNumberFormat="1"/>
    <xf numFmtId="0" fontId="5" fillId="0" borderId="12" xfId="1" applyBorder="1" applyAlignment="1">
      <alignment horizontal="center" vertical="center" wrapText="1"/>
    </xf>
    <xf numFmtId="2" fontId="15" fillId="0" borderId="0" xfId="6" applyNumberFormat="1" applyFont="1" applyAlignment="1">
      <alignment horizontal="center" vertical="center"/>
    </xf>
    <xf numFmtId="0" fontId="16" fillId="0" borderId="12" xfId="1" applyFont="1" applyBorder="1" applyAlignment="1">
      <alignment horizontal="left" vertical="center" wrapText="1"/>
    </xf>
    <xf numFmtId="0" fontId="5" fillId="0" borderId="13" xfId="1" applyBorder="1" applyAlignment="1">
      <alignment horizontal="center" vertical="center" wrapText="1"/>
    </xf>
    <xf numFmtId="0" fontId="5" fillId="0" borderId="14" xfId="1" applyBorder="1" applyAlignment="1">
      <alignment horizontal="center" vertical="center" wrapText="1"/>
    </xf>
    <xf numFmtId="164" fontId="16" fillId="0" borderId="14" xfId="7" applyNumberFormat="1" applyFont="1" applyFill="1" applyBorder="1" applyAlignment="1">
      <alignment vertical="center" wrapText="1"/>
    </xf>
    <xf numFmtId="0" fontId="7" fillId="0" borderId="10" xfId="1" applyFont="1" applyBorder="1" applyAlignment="1">
      <alignment horizontal="center" vertical="center"/>
    </xf>
    <xf numFmtId="165" fontId="5" fillId="0" borderId="0" xfId="2" applyNumberFormat="1"/>
    <xf numFmtId="166" fontId="5" fillId="0" borderId="0" xfId="2" applyNumberFormat="1"/>
    <xf numFmtId="49" fontId="22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167" fontId="18" fillId="0" borderId="0" xfId="1" applyNumberFormat="1" applyFont="1" applyAlignment="1">
      <alignment horizontal="left" vertical="center"/>
    </xf>
    <xf numFmtId="168" fontId="18" fillId="0" borderId="0" xfId="1" applyNumberFormat="1" applyFont="1" applyAlignment="1">
      <alignment horizontal="left" vertical="center"/>
    </xf>
    <xf numFmtId="164" fontId="16" fillId="0" borderId="14" xfId="12" applyNumberFormat="1" applyFont="1" applyFill="1" applyBorder="1" applyAlignment="1">
      <alignment vertical="center" wrapText="1"/>
    </xf>
    <xf numFmtId="43" fontId="16" fillId="0" borderId="14" xfId="12" applyFont="1" applyFill="1" applyBorder="1" applyAlignment="1">
      <alignment horizontal="center" vertical="center" wrapText="1"/>
    </xf>
    <xf numFmtId="169" fontId="5" fillId="0" borderId="0" xfId="2" applyNumberFormat="1"/>
    <xf numFmtId="164" fontId="16" fillId="0" borderId="15" xfId="12" applyNumberFormat="1" applyFont="1" applyFill="1" applyBorder="1" applyAlignment="1">
      <alignment vertical="center" wrapText="1"/>
    </xf>
    <xf numFmtId="164" fontId="16" fillId="0" borderId="14" xfId="12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 applyAlignment="1">
      <alignment horizontal="right"/>
    </xf>
    <xf numFmtId="0" fontId="24" fillId="0" borderId="0" xfId="0" applyFont="1" applyAlignment="1">
      <alignment wrapText="1"/>
    </xf>
    <xf numFmtId="0" fontId="25" fillId="0" borderId="0" xfId="0" applyFont="1"/>
    <xf numFmtId="49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center"/>
    </xf>
    <xf numFmtId="0" fontId="27" fillId="0" borderId="0" xfId="0" applyFont="1"/>
    <xf numFmtId="0" fontId="28" fillId="0" borderId="0" xfId="0" applyFont="1" applyAlignment="1">
      <alignment horizontal="center"/>
    </xf>
    <xf numFmtId="0" fontId="26" fillId="0" borderId="0" xfId="0" applyFont="1" applyAlignment="1">
      <alignment vertical="top"/>
    </xf>
    <xf numFmtId="0" fontId="26" fillId="0" borderId="0" xfId="0" applyFont="1" applyAlignment="1">
      <alignment horizontal="center"/>
    </xf>
    <xf numFmtId="0" fontId="26" fillId="0" borderId="0" xfId="0" applyFont="1"/>
    <xf numFmtId="0" fontId="27" fillId="0" borderId="0" xfId="0" applyFont="1" applyAlignment="1">
      <alignment horizontal="left"/>
    </xf>
    <xf numFmtId="0" fontId="24" fillId="0" borderId="16" xfId="0" applyFont="1" applyBorder="1" applyAlignment="1">
      <alignment wrapText="1"/>
    </xf>
    <xf numFmtId="0" fontId="24" fillId="0" borderId="4" xfId="0" applyFont="1" applyBorder="1" applyAlignment="1">
      <alignment horizontal="center" vertical="top" wrapText="1"/>
    </xf>
    <xf numFmtId="0" fontId="30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30" fillId="0" borderId="0" xfId="0" applyFont="1"/>
    <xf numFmtId="49" fontId="24" fillId="0" borderId="4" xfId="0" applyNumberFormat="1" applyFont="1" applyBorder="1" applyAlignment="1">
      <alignment horizontal="center" vertical="top" wrapText="1"/>
    </xf>
    <xf numFmtId="0" fontId="24" fillId="0" borderId="4" xfId="0" applyFont="1" applyBorder="1" applyAlignment="1">
      <alignment horizontal="left" vertical="top" wrapText="1"/>
    </xf>
    <xf numFmtId="4" fontId="24" fillId="0" borderId="4" xfId="0" applyNumberFormat="1" applyFont="1" applyBorder="1" applyAlignment="1">
      <alignment horizontal="right" vertical="top" wrapText="1"/>
    </xf>
    <xf numFmtId="0" fontId="31" fillId="0" borderId="4" xfId="0" applyFont="1" applyBorder="1"/>
    <xf numFmtId="4" fontId="31" fillId="0" borderId="4" xfId="0" applyNumberFormat="1" applyFont="1" applyBorder="1" applyAlignment="1">
      <alignment horizontal="right" vertical="top" wrapText="1"/>
    </xf>
    <xf numFmtId="4" fontId="31" fillId="0" borderId="4" xfId="0" applyNumberFormat="1" applyFont="1" applyBorder="1" applyAlignment="1">
      <alignment horizontal="right" vertical="top"/>
    </xf>
    <xf numFmtId="0" fontId="31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33" fillId="0" borderId="4" xfId="3" applyFont="1" applyBorder="1" applyAlignment="1">
      <alignment horizontal="center" vertical="center" wrapText="1"/>
    </xf>
    <xf numFmtId="0" fontId="33" fillId="0" borderId="4" xfId="4" applyFont="1" applyBorder="1" applyAlignment="1">
      <alignment horizontal="center" wrapText="1"/>
    </xf>
    <xf numFmtId="49" fontId="34" fillId="2" borderId="4" xfId="3" applyNumberFormat="1" applyFont="1" applyFill="1" applyBorder="1" applyAlignment="1">
      <alignment horizontal="center" vertical="center" wrapText="1"/>
    </xf>
    <xf numFmtId="4" fontId="34" fillId="2" borderId="4" xfId="3" applyNumberFormat="1" applyFont="1" applyFill="1" applyBorder="1" applyAlignment="1">
      <alignment horizontal="right" vertical="center" wrapText="1"/>
    </xf>
    <xf numFmtId="49" fontId="33" fillId="0" borderId="4" xfId="3" applyNumberFormat="1" applyFont="1" applyBorder="1" applyAlignment="1">
      <alignment horizontal="center" vertical="center" wrapText="1"/>
    </xf>
    <xf numFmtId="170" fontId="33" fillId="0" borderId="4" xfId="3" applyNumberFormat="1" applyFont="1" applyBorder="1" applyAlignment="1">
      <alignment horizontal="right" vertical="center" wrapText="1"/>
    </xf>
    <xf numFmtId="4" fontId="33" fillId="0" borderId="4" xfId="3" applyNumberFormat="1" applyFont="1" applyBorder="1" applyAlignment="1">
      <alignment horizontal="right" vertical="center" wrapText="1"/>
    </xf>
    <xf numFmtId="4" fontId="33" fillId="0" borderId="4" xfId="3" applyNumberFormat="1" applyFont="1" applyBorder="1" applyAlignment="1">
      <alignment horizontal="center" vertical="center" wrapText="1"/>
    </xf>
    <xf numFmtId="4" fontId="34" fillId="2" borderId="4" xfId="3" applyNumberFormat="1" applyFont="1" applyFill="1" applyBorder="1" applyAlignment="1">
      <alignment horizontal="center" vertical="center" wrapText="1"/>
    </xf>
    <xf numFmtId="2" fontId="33" fillId="0" borderId="4" xfId="0" applyNumberFormat="1" applyFont="1" applyBorder="1" applyAlignment="1">
      <alignment horizontal="center" vertical="center" wrapText="1"/>
    </xf>
    <xf numFmtId="1" fontId="33" fillId="0" borderId="4" xfId="0" applyNumberFormat="1" applyFont="1" applyBorder="1" applyAlignment="1">
      <alignment horizontal="center" vertical="center" wrapText="1"/>
    </xf>
    <xf numFmtId="4" fontId="35" fillId="0" borderId="4" xfId="3" applyNumberFormat="1" applyFont="1" applyBorder="1" applyAlignment="1">
      <alignment horizontal="right" vertical="center" wrapText="1"/>
    </xf>
    <xf numFmtId="171" fontId="33" fillId="0" borderId="4" xfId="3" applyNumberFormat="1" applyFont="1" applyBorder="1" applyAlignment="1">
      <alignment horizontal="center" vertical="center" wrapText="1"/>
    </xf>
    <xf numFmtId="49" fontId="35" fillId="0" borderId="4" xfId="3" applyNumberFormat="1" applyFont="1" applyBorder="1" applyAlignment="1">
      <alignment horizontal="center" vertical="center" wrapText="1"/>
    </xf>
    <xf numFmtId="172" fontId="33" fillId="0" borderId="4" xfId="3" applyNumberFormat="1" applyFont="1" applyBorder="1" applyAlignment="1">
      <alignment horizontal="center" vertical="center" wrapText="1"/>
    </xf>
    <xf numFmtId="49" fontId="33" fillId="3" borderId="4" xfId="3" applyNumberFormat="1" applyFont="1" applyFill="1" applyBorder="1" applyAlignment="1">
      <alignment horizontal="center" vertical="center" wrapText="1"/>
    </xf>
    <xf numFmtId="4" fontId="33" fillId="3" borderId="4" xfId="3" applyNumberFormat="1" applyFont="1" applyFill="1" applyBorder="1" applyAlignment="1">
      <alignment horizontal="right" vertical="center" wrapText="1"/>
    </xf>
    <xf numFmtId="0" fontId="33" fillId="0" borderId="0" xfId="2" applyFont="1"/>
    <xf numFmtId="0" fontId="17" fillId="0" borderId="0" xfId="1" applyFont="1" applyAlignment="1">
      <alignment horizontal="left" vertical="center" wrapText="1"/>
    </xf>
    <xf numFmtId="0" fontId="1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33" fillId="0" borderId="3" xfId="3" applyFont="1" applyBorder="1" applyAlignment="1">
      <alignment horizontal="center" vertical="center" wrapText="1"/>
    </xf>
    <xf numFmtId="0" fontId="33" fillId="0" borderId="6" xfId="3" applyFont="1" applyBorder="1" applyAlignment="1">
      <alignment horizontal="center" vertical="center" wrapText="1"/>
    </xf>
    <xf numFmtId="49" fontId="33" fillId="0" borderId="17" xfId="3" applyNumberFormat="1" applyFont="1" applyBorder="1" applyAlignment="1">
      <alignment horizontal="center" vertical="center" wrapText="1"/>
    </xf>
    <xf numFmtId="49" fontId="33" fillId="0" borderId="18" xfId="3" applyNumberFormat="1" applyFont="1" applyBorder="1" applyAlignment="1">
      <alignment horizontal="center" vertical="center" wrapText="1"/>
    </xf>
    <xf numFmtId="49" fontId="33" fillId="0" borderId="19" xfId="3" applyNumberFormat="1" applyFont="1" applyBorder="1" applyAlignment="1">
      <alignment horizontal="center" vertical="center" wrapText="1"/>
    </xf>
    <xf numFmtId="49" fontId="33" fillId="0" borderId="20" xfId="3" applyNumberFormat="1" applyFont="1" applyBorder="1" applyAlignment="1">
      <alignment horizontal="center" vertical="center" wrapText="1"/>
    </xf>
    <xf numFmtId="0" fontId="33" fillId="0" borderId="7" xfId="3" applyFont="1" applyBorder="1" applyAlignment="1">
      <alignment horizontal="center" vertical="center" wrapText="1"/>
    </xf>
    <xf numFmtId="0" fontId="33" fillId="0" borderId="8" xfId="3" applyFont="1" applyBorder="1" applyAlignment="1">
      <alignment horizontal="center" vertical="center" wrapText="1"/>
    </xf>
    <xf numFmtId="0" fontId="33" fillId="0" borderId="9" xfId="3" applyFont="1" applyBorder="1" applyAlignment="1">
      <alignment horizontal="center" vertical="center" wrapText="1"/>
    </xf>
    <xf numFmtId="0" fontId="33" fillId="0" borderId="7" xfId="4" applyFont="1" applyBorder="1" applyAlignment="1">
      <alignment horizontal="center" wrapText="1"/>
    </xf>
    <xf numFmtId="0" fontId="33" fillId="0" borderId="9" xfId="4" applyFont="1" applyBorder="1" applyAlignment="1">
      <alignment horizontal="center" wrapText="1"/>
    </xf>
    <xf numFmtId="0" fontId="34" fillId="2" borderId="7" xfId="3" applyFont="1" applyFill="1" applyBorder="1" applyAlignment="1">
      <alignment horizontal="left" vertical="center" wrapText="1"/>
    </xf>
    <xf numFmtId="0" fontId="34" fillId="2" borderId="9" xfId="3" applyFont="1" applyFill="1" applyBorder="1" applyAlignment="1">
      <alignment horizontal="left" vertical="center" wrapText="1"/>
    </xf>
    <xf numFmtId="0" fontId="33" fillId="0" borderId="7" xfId="3" applyFont="1" applyBorder="1" applyAlignment="1">
      <alignment horizontal="left" vertical="center" wrapText="1"/>
    </xf>
    <xf numFmtId="0" fontId="33" fillId="0" borderId="9" xfId="3" applyFont="1" applyBorder="1" applyAlignment="1">
      <alignment horizontal="left" vertical="center" wrapText="1"/>
    </xf>
    <xf numFmtId="0" fontId="34" fillId="2" borderId="8" xfId="3" applyFont="1" applyFill="1" applyBorder="1" applyAlignment="1">
      <alignment horizontal="left" vertical="center" wrapText="1"/>
    </xf>
    <xf numFmtId="0" fontId="35" fillId="0" borderId="7" xfId="3" applyFont="1" applyBorder="1" applyAlignment="1">
      <alignment horizontal="left" vertical="center" wrapText="1"/>
    </xf>
    <xf numFmtId="0" fontId="35" fillId="0" borderId="9" xfId="3" applyFont="1" applyBorder="1" applyAlignment="1">
      <alignment horizontal="left" vertical="center" wrapText="1"/>
    </xf>
    <xf numFmtId="0" fontId="33" fillId="0" borderId="4" xfId="3" applyFont="1" applyBorder="1" applyAlignment="1">
      <alignment horizontal="left" vertical="center" wrapText="1"/>
    </xf>
    <xf numFmtId="0" fontId="35" fillId="0" borderId="4" xfId="3" applyFont="1" applyBorder="1" applyAlignment="1">
      <alignment horizontal="left" vertical="center" wrapText="1"/>
    </xf>
    <xf numFmtId="0" fontId="33" fillId="3" borderId="4" xfId="3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center" wrapText="1"/>
    </xf>
    <xf numFmtId="0" fontId="26" fillId="0" borderId="2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29" fillId="0" borderId="7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center" vertical="top"/>
    </xf>
    <xf numFmtId="0" fontId="25" fillId="0" borderId="0" xfId="0" applyFont="1" applyAlignment="1">
      <alignment wrapText="1"/>
    </xf>
    <xf numFmtId="0" fontId="24" fillId="0" borderId="3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right" vertical="top" wrapText="1"/>
    </xf>
    <xf numFmtId="0" fontId="31" fillId="0" borderId="9" xfId="0" applyFont="1" applyBorder="1" applyAlignment="1">
      <alignment horizontal="right" vertical="top" wrapText="1"/>
    </xf>
    <xf numFmtId="0" fontId="27" fillId="0" borderId="7" xfId="0" applyFont="1" applyBorder="1" applyAlignment="1">
      <alignment horizontal="right" vertical="top" wrapText="1"/>
    </xf>
    <xf numFmtId="0" fontId="27" fillId="0" borderId="9" xfId="0" applyFont="1" applyBorder="1" applyAlignment="1">
      <alignment horizontal="right" vertical="top" wrapText="1"/>
    </xf>
  </cellXfs>
  <cellStyles count="13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9" xr:uid="{2473ABA8-87E3-4BB9-A9AD-9E38D4EDE8A6}"/>
    <cellStyle name="Финансовый 2 2 2" xfId="11" xr:uid="{BB32ECFC-769A-4255-BD3B-E469CC00FFF7}"/>
    <cellStyle name="Финансовый 2 3" xfId="10" xr:uid="{68B19F80-B5CF-473D-BB8F-65CE9DDD0F5A}"/>
    <cellStyle name="Финансовый 2 4" xfId="12" xr:uid="{BC90DB5F-BAA4-41E8-AF04-3F6A377CBB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90" zoomScaleNormal="90" workbookViewId="0">
      <selection activeCell="C18" sqref="C18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43.5703125" style="2" customWidth="1"/>
    <col min="4" max="4" width="14.5703125" style="2" customWidth="1"/>
    <col min="5" max="5" width="10.7109375" style="72" customWidth="1"/>
    <col min="6" max="6" width="15.85546875" style="2" customWidth="1"/>
    <col min="7" max="7" width="33.285156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77" t="s">
        <v>66</v>
      </c>
      <c r="F1" s="79" t="s">
        <v>67</v>
      </c>
      <c r="G1" s="80"/>
      <c r="H1" s="83" t="s">
        <v>68</v>
      </c>
      <c r="I1" s="84"/>
      <c r="J1" s="84"/>
      <c r="K1" s="85"/>
      <c r="L1" s="77" t="s">
        <v>69</v>
      </c>
      <c r="M1" s="77" t="s">
        <v>70</v>
      </c>
    </row>
    <row r="2" spans="1:13" ht="45" x14ac:dyDescent="0.2">
      <c r="A2" s="3"/>
      <c r="B2" s="3" t="s">
        <v>0</v>
      </c>
      <c r="C2" s="17" t="s">
        <v>36</v>
      </c>
      <c r="E2" s="78"/>
      <c r="F2" s="81"/>
      <c r="G2" s="82"/>
      <c r="H2" s="55" t="s">
        <v>71</v>
      </c>
      <c r="I2" s="55" t="s">
        <v>72</v>
      </c>
      <c r="J2" s="55" t="s">
        <v>73</v>
      </c>
      <c r="K2" s="55" t="s">
        <v>74</v>
      </c>
      <c r="L2" s="78"/>
      <c r="M2" s="78"/>
    </row>
    <row r="3" spans="1:13" x14ac:dyDescent="0.25">
      <c r="A3" s="4"/>
      <c r="B3" s="4"/>
      <c r="C3" s="4"/>
      <c r="E3" s="56">
        <v>1</v>
      </c>
      <c r="F3" s="86">
        <v>2</v>
      </c>
      <c r="G3" s="87"/>
      <c r="H3" s="56">
        <v>3</v>
      </c>
      <c r="I3" s="56">
        <v>4</v>
      </c>
      <c r="J3" s="56">
        <v>5</v>
      </c>
      <c r="K3" s="56">
        <v>6</v>
      </c>
      <c r="L3" s="56">
        <v>7</v>
      </c>
      <c r="M3" s="56">
        <v>8</v>
      </c>
    </row>
    <row r="4" spans="1:13" x14ac:dyDescent="0.2">
      <c r="A4" s="3"/>
      <c r="B4" s="3"/>
      <c r="C4" s="3"/>
      <c r="E4" s="57" t="s">
        <v>75</v>
      </c>
      <c r="F4" s="88" t="s">
        <v>76</v>
      </c>
      <c r="G4" s="89"/>
      <c r="H4" s="58"/>
      <c r="I4" s="58"/>
      <c r="J4" s="58"/>
      <c r="K4" s="58"/>
      <c r="L4" s="58"/>
      <c r="M4" s="58"/>
    </row>
    <row r="5" spans="1:13" x14ac:dyDescent="0.2">
      <c r="A5" s="3"/>
      <c r="B5" s="3"/>
      <c r="C5" s="3"/>
      <c r="E5" s="59" t="s">
        <v>77</v>
      </c>
      <c r="F5" s="90" t="s">
        <v>78</v>
      </c>
      <c r="G5" s="91"/>
      <c r="H5" s="60">
        <v>2117.5</v>
      </c>
      <c r="I5" s="61">
        <v>76268.87</v>
      </c>
      <c r="J5" s="61">
        <v>0</v>
      </c>
      <c r="K5" s="60">
        <v>0</v>
      </c>
      <c r="L5" s="60">
        <f>SUM(H5:K5)</f>
        <v>78386.37</v>
      </c>
      <c r="M5" s="62" t="s">
        <v>79</v>
      </c>
    </row>
    <row r="6" spans="1:13" ht="25.5" x14ac:dyDescent="0.2">
      <c r="A6" s="3"/>
      <c r="B6" s="5" t="s">
        <v>37</v>
      </c>
      <c r="C6" s="22">
        <f>C26</f>
        <v>110466.74570395466</v>
      </c>
      <c r="E6" s="59" t="s">
        <v>80</v>
      </c>
      <c r="F6" s="90" t="s">
        <v>81</v>
      </c>
      <c r="G6" s="91"/>
      <c r="H6" s="61">
        <f>H5*1.2</f>
        <v>2541</v>
      </c>
      <c r="I6" s="61">
        <f t="shared" ref="I6:K6" si="0">I5*1.2</f>
        <v>91522.643999999986</v>
      </c>
      <c r="J6" s="61">
        <f t="shared" si="0"/>
        <v>0</v>
      </c>
      <c r="K6" s="61">
        <f t="shared" si="0"/>
        <v>0</v>
      </c>
      <c r="L6" s="61">
        <f>SUM(H6:K6)</f>
        <v>94063.643999999986</v>
      </c>
      <c r="M6" s="62" t="s">
        <v>79</v>
      </c>
    </row>
    <row r="7" spans="1:13" x14ac:dyDescent="0.2">
      <c r="A7" s="3"/>
      <c r="B7" s="3"/>
      <c r="C7" s="3"/>
      <c r="E7" s="57" t="s">
        <v>97</v>
      </c>
      <c r="F7" s="88" t="s">
        <v>82</v>
      </c>
      <c r="G7" s="92"/>
      <c r="H7" s="92"/>
      <c r="I7" s="89"/>
      <c r="J7" s="58"/>
      <c r="K7" s="58"/>
      <c r="L7" s="58"/>
      <c r="M7" s="63"/>
    </row>
    <row r="8" spans="1:13" x14ac:dyDescent="0.2">
      <c r="A8" s="4"/>
      <c r="B8" s="4"/>
      <c r="C8" s="4"/>
      <c r="E8" s="59" t="s">
        <v>98</v>
      </c>
      <c r="F8" s="90" t="s">
        <v>83</v>
      </c>
      <c r="G8" s="91"/>
      <c r="H8" s="61"/>
      <c r="I8" s="61"/>
      <c r="J8" s="61"/>
      <c r="K8" s="61"/>
      <c r="L8" s="64">
        <f>SUM(H8:K8)</f>
        <v>0</v>
      </c>
      <c r="M8" s="62" t="s">
        <v>79</v>
      </c>
    </row>
    <row r="9" spans="1:13" x14ac:dyDescent="0.2">
      <c r="A9" s="3"/>
      <c r="B9" s="3"/>
      <c r="C9" s="3"/>
      <c r="E9" s="59" t="s">
        <v>99</v>
      </c>
      <c r="F9" s="90" t="s">
        <v>84</v>
      </c>
      <c r="G9" s="91"/>
      <c r="H9" s="61">
        <v>412.5</v>
      </c>
      <c r="I9" s="61">
        <v>16375.462</v>
      </c>
      <c r="J9" s="61">
        <v>0</v>
      </c>
      <c r="K9" s="61">
        <v>0</v>
      </c>
      <c r="L9" s="64">
        <f>SUM(H9:K9)</f>
        <v>16787.962</v>
      </c>
      <c r="M9" s="62" t="s">
        <v>79</v>
      </c>
    </row>
    <row r="10" spans="1:13" x14ac:dyDescent="0.2">
      <c r="A10" s="3"/>
      <c r="B10" s="6" t="s">
        <v>49</v>
      </c>
      <c r="C10" s="3"/>
      <c r="E10" s="59" t="s">
        <v>100</v>
      </c>
      <c r="F10" s="90" t="s">
        <v>85</v>
      </c>
      <c r="G10" s="91"/>
      <c r="H10" s="61">
        <v>1705</v>
      </c>
      <c r="I10" s="61">
        <v>59893.408000000003</v>
      </c>
      <c r="J10" s="61">
        <v>0</v>
      </c>
      <c r="K10" s="61">
        <v>0</v>
      </c>
      <c r="L10" s="65">
        <f t="shared" ref="L10:L12" si="1">SUM(H10:K10)</f>
        <v>61598.408000000003</v>
      </c>
      <c r="M10" s="62" t="s">
        <v>79</v>
      </c>
    </row>
    <row r="11" spans="1:13" x14ac:dyDescent="0.2">
      <c r="A11" s="3"/>
      <c r="B11" s="3"/>
      <c r="C11" s="3"/>
      <c r="E11" s="59" t="s">
        <v>101</v>
      </c>
      <c r="F11" s="90" t="s">
        <v>86</v>
      </c>
      <c r="G11" s="91"/>
      <c r="H11" s="61"/>
      <c r="I11" s="61"/>
      <c r="J11" s="61"/>
      <c r="K11" s="61"/>
      <c r="L11" s="64">
        <f t="shared" si="1"/>
        <v>0</v>
      </c>
      <c r="M11" s="62" t="s">
        <v>79</v>
      </c>
    </row>
    <row r="12" spans="1:13" ht="15.75" x14ac:dyDescent="0.2">
      <c r="A12" s="7"/>
      <c r="B12" s="75" t="s">
        <v>38</v>
      </c>
      <c r="C12" s="75"/>
      <c r="E12" s="59" t="s">
        <v>102</v>
      </c>
      <c r="F12" s="90" t="s">
        <v>87</v>
      </c>
      <c r="G12" s="91"/>
      <c r="H12" s="61"/>
      <c r="I12" s="61"/>
      <c r="J12" s="61"/>
      <c r="K12" s="61"/>
      <c r="L12" s="64">
        <f t="shared" si="1"/>
        <v>0</v>
      </c>
      <c r="M12" s="62" t="s">
        <v>79</v>
      </c>
    </row>
    <row r="13" spans="1:13" x14ac:dyDescent="0.2">
      <c r="A13" s="3"/>
      <c r="B13" s="3"/>
      <c r="C13" s="3"/>
      <c r="E13" s="59"/>
      <c r="F13" s="93" t="s">
        <v>88</v>
      </c>
      <c r="G13" s="94"/>
      <c r="H13" s="66">
        <f>SUM(H8:H12)</f>
        <v>2117.5</v>
      </c>
      <c r="I13" s="66">
        <f>SUM(I8:I12)</f>
        <v>76268.87</v>
      </c>
      <c r="J13" s="66">
        <f>SUM(J8:J12)</f>
        <v>0</v>
      </c>
      <c r="K13" s="66">
        <f>SUM(K8:K12)</f>
        <v>0</v>
      </c>
      <c r="L13" s="66">
        <f>SUM(L8:L12)</f>
        <v>78386.37</v>
      </c>
      <c r="M13" s="62" t="s">
        <v>79</v>
      </c>
    </row>
    <row r="14" spans="1:13" ht="39.75" customHeight="1" x14ac:dyDescent="0.2">
      <c r="A14" s="3"/>
      <c r="B14" s="76" t="s">
        <v>115</v>
      </c>
      <c r="C14" s="76"/>
      <c r="E14" s="57" t="s">
        <v>103</v>
      </c>
      <c r="F14" s="88" t="s">
        <v>89</v>
      </c>
      <c r="G14" s="92"/>
      <c r="H14" s="92"/>
      <c r="I14" s="92"/>
      <c r="J14" s="89"/>
      <c r="K14" s="58"/>
      <c r="L14" s="58"/>
      <c r="M14" s="63"/>
    </row>
    <row r="15" spans="1:13" x14ac:dyDescent="0.2">
      <c r="A15" s="4"/>
      <c r="B15" s="74" t="s">
        <v>6</v>
      </c>
      <c r="C15" s="74"/>
      <c r="E15" s="59" t="s">
        <v>104</v>
      </c>
      <c r="F15" s="95" t="s">
        <v>83</v>
      </c>
      <c r="G15" s="95"/>
      <c r="H15" s="61">
        <f>H8*$M$15/100</f>
        <v>0</v>
      </c>
      <c r="I15" s="61">
        <f t="shared" ref="I15:L15" si="2">I8*$M$15/100</f>
        <v>0</v>
      </c>
      <c r="J15" s="61">
        <f t="shared" si="2"/>
        <v>0</v>
      </c>
      <c r="K15" s="61">
        <f t="shared" si="2"/>
        <v>0</v>
      </c>
      <c r="L15" s="61">
        <f t="shared" si="2"/>
        <v>0</v>
      </c>
      <c r="M15" s="67">
        <v>107.8</v>
      </c>
    </row>
    <row r="16" spans="1:13" x14ac:dyDescent="0.2">
      <c r="A16" s="3"/>
      <c r="B16" s="3"/>
      <c r="C16" s="3"/>
      <c r="E16" s="59" t="s">
        <v>105</v>
      </c>
      <c r="F16" s="95" t="s">
        <v>84</v>
      </c>
      <c r="G16" s="95"/>
      <c r="H16" s="61">
        <f>H9*$M$15/100*$M$16/100</f>
        <v>468.24277499999994</v>
      </c>
      <c r="I16" s="61">
        <f>I9*$M$15/100*$M$16/100</f>
        <v>18588.343681908002</v>
      </c>
      <c r="J16" s="61">
        <f t="shared" ref="J16:L16" si="3">J9*$M$15/100*$M$16/100</f>
        <v>0</v>
      </c>
      <c r="K16" s="61">
        <f t="shared" si="3"/>
        <v>0</v>
      </c>
      <c r="L16" s="61">
        <f t="shared" si="3"/>
        <v>19056.586456908</v>
      </c>
      <c r="M16" s="67">
        <v>105.3</v>
      </c>
    </row>
    <row r="17" spans="1:13" ht="15.75" x14ac:dyDescent="0.2">
      <c r="A17" s="3"/>
      <c r="B17" s="3"/>
      <c r="C17" s="3"/>
      <c r="D17" s="12"/>
      <c r="E17" s="59" t="s">
        <v>106</v>
      </c>
      <c r="F17" s="95" t="s">
        <v>85</v>
      </c>
      <c r="G17" s="95"/>
      <c r="H17" s="61">
        <f>H10*$M$15/100*$M$16/100*$M$17/100</f>
        <v>2020.5612226800004</v>
      </c>
      <c r="I17" s="61">
        <f t="shared" ref="I17:L17" si="4">I10*$M$15/100*$M$16/100*$M$17/100</f>
        <v>70978.473723725576</v>
      </c>
      <c r="J17" s="61">
        <f t="shared" si="4"/>
        <v>0</v>
      </c>
      <c r="K17" s="61">
        <f t="shared" si="4"/>
        <v>0</v>
      </c>
      <c r="L17" s="61">
        <f t="shared" si="4"/>
        <v>72999.034946405576</v>
      </c>
      <c r="M17" s="67">
        <v>104.4</v>
      </c>
    </row>
    <row r="18" spans="1:13" ht="28.5" x14ac:dyDescent="0.2">
      <c r="A18" s="8" t="s">
        <v>7</v>
      </c>
      <c r="B18" s="11" t="s">
        <v>39</v>
      </c>
      <c r="C18" s="14" t="s">
        <v>40</v>
      </c>
      <c r="D18" s="12"/>
      <c r="E18" s="59" t="s">
        <v>107</v>
      </c>
      <c r="F18" s="95" t="s">
        <v>86</v>
      </c>
      <c r="G18" s="95"/>
      <c r="H18" s="61">
        <f>H11*$M$15/100*$M$16/100*$M$17/100*$M$18/100</f>
        <v>0</v>
      </c>
      <c r="I18" s="61">
        <f t="shared" ref="I18:L18" si="5">I11*$M$15/100*$M$16/100*$M$17/100*$M$18/100</f>
        <v>0</v>
      </c>
      <c r="J18" s="61">
        <f t="shared" si="5"/>
        <v>0</v>
      </c>
      <c r="K18" s="61">
        <f t="shared" si="5"/>
        <v>0</v>
      </c>
      <c r="L18" s="61">
        <f t="shared" si="5"/>
        <v>0</v>
      </c>
      <c r="M18" s="67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59" t="s">
        <v>108</v>
      </c>
      <c r="F19" s="95" t="s">
        <v>87</v>
      </c>
      <c r="G19" s="95"/>
      <c r="H19" s="61">
        <f>H12*$M$15/100*$M$16/100*$M$17/100*$M$18/100*$M$19/100</f>
        <v>0</v>
      </c>
      <c r="I19" s="61">
        <f t="shared" ref="I19:L19" si="6">I12*$M$15/100*$M$16/100*$M$17/100*$M$18/100*$M$19/100</f>
        <v>0</v>
      </c>
      <c r="J19" s="61">
        <f t="shared" si="6"/>
        <v>0</v>
      </c>
      <c r="K19" s="61">
        <f t="shared" si="6"/>
        <v>0</v>
      </c>
      <c r="L19" s="61">
        <f t="shared" si="6"/>
        <v>0</v>
      </c>
      <c r="M19" s="67">
        <v>104.4</v>
      </c>
    </row>
    <row r="20" spans="1:13" x14ac:dyDescent="0.2">
      <c r="A20" s="9">
        <v>1</v>
      </c>
      <c r="B20" s="13" t="s">
        <v>41</v>
      </c>
      <c r="C20" s="16">
        <v>78386.37</v>
      </c>
      <c r="D20" s="18"/>
      <c r="E20" s="68"/>
      <c r="F20" s="96" t="s">
        <v>88</v>
      </c>
      <c r="G20" s="96"/>
      <c r="H20" s="66">
        <f>SUM(H15:H19)</f>
        <v>2488.8039976800001</v>
      </c>
      <c r="I20" s="66">
        <f t="shared" ref="I20:K20" si="7">SUM(I15:I19)</f>
        <v>89566.81740563357</v>
      </c>
      <c r="J20" s="66">
        <f t="shared" si="7"/>
        <v>0</v>
      </c>
      <c r="K20" s="66">
        <f t="shared" si="7"/>
        <v>0</v>
      </c>
      <c r="L20" s="66">
        <f>SUM(L15:L19)</f>
        <v>92055.621403313577</v>
      </c>
      <c r="M20" s="69"/>
    </row>
    <row r="21" spans="1:13" x14ac:dyDescent="0.2">
      <c r="A21" s="9">
        <v>1.1000000000000001</v>
      </c>
      <c r="B21" s="13" t="s">
        <v>42</v>
      </c>
      <c r="C21" s="16">
        <v>76268.87</v>
      </c>
      <c r="D21" s="19"/>
      <c r="E21" s="57" t="s">
        <v>109</v>
      </c>
      <c r="F21" s="88" t="s">
        <v>92</v>
      </c>
      <c r="G21" s="92"/>
      <c r="H21" s="92"/>
      <c r="I21" s="92"/>
      <c r="J21" s="89"/>
      <c r="K21" s="61"/>
      <c r="L21" s="61"/>
      <c r="M21" s="69"/>
    </row>
    <row r="22" spans="1:13" x14ac:dyDescent="0.2">
      <c r="A22" s="9">
        <v>1.2</v>
      </c>
      <c r="B22" s="13" t="s">
        <v>43</v>
      </c>
      <c r="C22" s="16">
        <v>0</v>
      </c>
      <c r="D22" s="19"/>
      <c r="E22" s="59" t="s">
        <v>110</v>
      </c>
      <c r="F22" s="95" t="s">
        <v>83</v>
      </c>
      <c r="G22" s="95"/>
      <c r="H22" s="61">
        <f>H8*$M$22/100*1.2</f>
        <v>0</v>
      </c>
      <c r="I22" s="61">
        <f t="shared" ref="I22:K22" si="8">I8*$M$22/100*1.2</f>
        <v>0</v>
      </c>
      <c r="J22" s="61">
        <f t="shared" si="8"/>
        <v>0</v>
      </c>
      <c r="K22" s="61">
        <f t="shared" si="8"/>
        <v>0</v>
      </c>
      <c r="L22" s="61">
        <f>SUM(H22:K22)</f>
        <v>0</v>
      </c>
      <c r="M22" s="67">
        <v>107.8</v>
      </c>
    </row>
    <row r="23" spans="1:13" x14ac:dyDescent="0.2">
      <c r="A23" s="9">
        <v>1.3</v>
      </c>
      <c r="B23" s="13" t="s">
        <v>44</v>
      </c>
      <c r="C23" s="16">
        <v>2117.5</v>
      </c>
      <c r="D23" s="19"/>
      <c r="E23" s="59" t="s">
        <v>111</v>
      </c>
      <c r="F23" s="95" t="s">
        <v>84</v>
      </c>
      <c r="G23" s="95"/>
      <c r="H23" s="61">
        <f>H9*$M$22/100*$M$23/100*1.2</f>
        <v>561.89132999999993</v>
      </c>
      <c r="I23" s="61">
        <f t="shared" ref="I23:K23" si="9">I9*$M$22/100*$M$23/100*1.2</f>
        <v>22306.0124182896</v>
      </c>
      <c r="J23" s="61">
        <f t="shared" si="9"/>
        <v>0</v>
      </c>
      <c r="K23" s="61">
        <f t="shared" si="9"/>
        <v>0</v>
      </c>
      <c r="L23" s="61">
        <f t="shared" ref="L23:L26" si="10">SUM(H23:K23)</f>
        <v>22867.903748289598</v>
      </c>
      <c r="M23" s="67">
        <v>105.3</v>
      </c>
    </row>
    <row r="24" spans="1:13" x14ac:dyDescent="0.2">
      <c r="A24" s="9">
        <v>2</v>
      </c>
      <c r="B24" s="13" t="s">
        <v>45</v>
      </c>
      <c r="C24" s="16">
        <v>94063.644</v>
      </c>
      <c r="D24" s="18"/>
      <c r="E24" s="59" t="s">
        <v>112</v>
      </c>
      <c r="F24" s="95" t="s">
        <v>85</v>
      </c>
      <c r="G24" s="95"/>
      <c r="H24" s="61">
        <f>H10*$M$22/100*$M$23/100*$M$24/100*1.2</f>
        <v>2424.6734672160005</v>
      </c>
      <c r="I24" s="61">
        <f t="shared" ref="I24:K24" si="11">I10*$M$22/100*$M$23/100*$M$24/100*1.2</f>
        <v>85174.168468470685</v>
      </c>
      <c r="J24" s="61">
        <f t="shared" si="11"/>
        <v>0</v>
      </c>
      <c r="K24" s="61">
        <f t="shared" si="11"/>
        <v>0</v>
      </c>
      <c r="L24" s="61">
        <f t="shared" si="10"/>
        <v>87598.84193568668</v>
      </c>
      <c r="M24" s="67">
        <v>104.4</v>
      </c>
    </row>
    <row r="25" spans="1:13" x14ac:dyDescent="0.2">
      <c r="A25" s="9">
        <v>2.1</v>
      </c>
      <c r="B25" s="13" t="s">
        <v>46</v>
      </c>
      <c r="C25" s="16">
        <v>15677.274000000001</v>
      </c>
      <c r="E25" s="59" t="s">
        <v>113</v>
      </c>
      <c r="F25" s="95" t="s">
        <v>86</v>
      </c>
      <c r="G25" s="95"/>
      <c r="H25" s="61">
        <f>H11*$M$22/100*$M$23/100*$M$24/100*$M$25/100*1.2</f>
        <v>0</v>
      </c>
      <c r="I25" s="61">
        <f t="shared" ref="I25:K25" si="12">I11*$M$22/100*$M$23/100*$M$24/100*$M$25/100*1.2</f>
        <v>0</v>
      </c>
      <c r="J25" s="61">
        <f t="shared" si="12"/>
        <v>0</v>
      </c>
      <c r="K25" s="61">
        <f t="shared" si="12"/>
        <v>0</v>
      </c>
      <c r="L25" s="61">
        <f t="shared" si="10"/>
        <v>0</v>
      </c>
      <c r="M25" s="67">
        <v>104.4</v>
      </c>
    </row>
    <row r="26" spans="1:13" ht="24" x14ac:dyDescent="0.2">
      <c r="A26" s="9">
        <v>3</v>
      </c>
      <c r="B26" s="13" t="s">
        <v>47</v>
      </c>
      <c r="C26" s="16">
        <v>110466.74570395466</v>
      </c>
      <c r="D26" s="19">
        <f>C26/1.2</f>
        <v>92055.621419962219</v>
      </c>
      <c r="E26" s="59" t="s">
        <v>114</v>
      </c>
      <c r="F26" s="95" t="s">
        <v>87</v>
      </c>
      <c r="G26" s="95"/>
      <c r="H26" s="61">
        <f>H12*$M$22/100*$M$23/100*$M$24/100*$M$25/100*$M$26/100*1.2</f>
        <v>0</v>
      </c>
      <c r="I26" s="61">
        <f t="shared" ref="I26:K26" si="13">I12*$M$22/100*$M$23/100*$M$24/100*$M$25/100*$M$26/100*1.2</f>
        <v>0</v>
      </c>
      <c r="J26" s="61">
        <f t="shared" si="13"/>
        <v>0</v>
      </c>
      <c r="K26" s="61">
        <f t="shared" si="13"/>
        <v>0</v>
      </c>
      <c r="L26" s="61">
        <f t="shared" si="10"/>
        <v>0</v>
      </c>
      <c r="M26" s="67">
        <v>104.4</v>
      </c>
    </row>
    <row r="27" spans="1:13" x14ac:dyDescent="0.2">
      <c r="A27" s="3"/>
      <c r="C27" s="3"/>
      <c r="E27" s="59"/>
      <c r="F27" s="96" t="s">
        <v>88</v>
      </c>
      <c r="G27" s="96"/>
      <c r="H27" s="66">
        <f>SUM(H22:H26)</f>
        <v>2986.5647972160004</v>
      </c>
      <c r="I27" s="66">
        <f t="shared" ref="I27:K27" si="14">SUM(I22:I26)</f>
        <v>107480.18088676028</v>
      </c>
      <c r="J27" s="66">
        <f t="shared" si="14"/>
        <v>0</v>
      </c>
      <c r="K27" s="66">
        <f t="shared" si="14"/>
        <v>0</v>
      </c>
      <c r="L27" s="66">
        <f>SUM(L22:L26)</f>
        <v>110466.74568397627</v>
      </c>
      <c r="M27" s="69"/>
    </row>
    <row r="28" spans="1:13" ht="25.5" customHeight="1" x14ac:dyDescent="0.2">
      <c r="A28" s="73" t="s">
        <v>48</v>
      </c>
      <c r="B28" s="73"/>
      <c r="C28" s="73"/>
      <c r="E28" s="70" t="s">
        <v>90</v>
      </c>
      <c r="F28" s="97" t="s">
        <v>93</v>
      </c>
      <c r="G28" s="97"/>
      <c r="H28" s="71">
        <f>H20</f>
        <v>2488.8039976800001</v>
      </c>
      <c r="I28" s="71">
        <f t="shared" ref="I28" si="15">I20</f>
        <v>89566.81740563357</v>
      </c>
      <c r="J28" s="71">
        <f>J20</f>
        <v>0</v>
      </c>
      <c r="K28" s="71">
        <f>K20</f>
        <v>0</v>
      </c>
      <c r="L28" s="71">
        <f>L20</f>
        <v>92055.621403313577</v>
      </c>
      <c r="M28" s="62" t="s">
        <v>79</v>
      </c>
    </row>
    <row r="29" spans="1:13" x14ac:dyDescent="0.2">
      <c r="E29" s="70" t="s">
        <v>91</v>
      </c>
      <c r="F29" s="97" t="s">
        <v>94</v>
      </c>
      <c r="G29" s="97"/>
      <c r="H29" s="71">
        <f>H27</f>
        <v>2986.5647972160004</v>
      </c>
      <c r="I29" s="71">
        <f t="shared" ref="I29:K29" si="16">I27</f>
        <v>107480.18088676028</v>
      </c>
      <c r="J29" s="71">
        <f t="shared" si="16"/>
        <v>0</v>
      </c>
      <c r="K29" s="71">
        <f t="shared" si="16"/>
        <v>0</v>
      </c>
      <c r="L29" s="71">
        <f>SUM(H29:K29)</f>
        <v>110466.74568397627</v>
      </c>
      <c r="M29" s="62" t="s">
        <v>79</v>
      </c>
    </row>
    <row r="31" spans="1:13" ht="15" customHeight="1" x14ac:dyDescent="0.25"/>
    <row r="32" spans="1:13" x14ac:dyDescent="0.25">
      <c r="C32" s="1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A28:C28"/>
    <mergeCell ref="B15:C15"/>
    <mergeCell ref="B12:C12"/>
    <mergeCell ref="B14:C14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FF6FE-CDDA-463D-BB38-A31AFC20BA4F}">
  <sheetPr>
    <pageSetUpPr fitToPage="1"/>
  </sheetPr>
  <dimension ref="A1:BB45"/>
  <sheetViews>
    <sheetView topLeftCell="A7" workbookViewId="0">
      <selection activeCell="B16" sqref="B16:G16"/>
    </sheetView>
  </sheetViews>
  <sheetFormatPr defaultColWidth="9.140625" defaultRowHeight="11.25" customHeight="1" x14ac:dyDescent="0.2"/>
  <cols>
    <col min="1" max="1" width="6.7109375" style="29" customWidth="1"/>
    <col min="2" max="2" width="22.28515625" style="29" customWidth="1"/>
    <col min="3" max="3" width="34.28515625" style="29" customWidth="1"/>
    <col min="4" max="4" width="19.85546875" style="29" customWidth="1"/>
    <col min="5" max="5" width="16.7109375" style="29" customWidth="1"/>
    <col min="6" max="8" width="14.42578125" style="29" customWidth="1"/>
    <col min="9" max="13" width="113.7109375" style="31" hidden="1" customWidth="1"/>
    <col min="14" max="19" width="136" style="31" hidden="1" customWidth="1"/>
    <col min="20" max="26" width="155.85546875" style="31" hidden="1" customWidth="1"/>
    <col min="27" max="27" width="162.5703125" style="31" hidden="1" customWidth="1"/>
    <col min="28" max="30" width="56.5703125" style="31" hidden="1" customWidth="1"/>
    <col min="31" max="32" width="54.140625" style="31" hidden="1" customWidth="1"/>
    <col min="33" max="40" width="79.42578125" style="31" hidden="1" customWidth="1"/>
    <col min="41" max="44" width="83.140625" style="31" hidden="1" customWidth="1"/>
    <col min="45" max="48" width="79.42578125" style="31" hidden="1" customWidth="1"/>
    <col min="49" max="50" width="54.140625" style="31" hidden="1" customWidth="1"/>
    <col min="51" max="54" width="79.42578125" style="31" hidden="1" customWidth="1"/>
    <col min="55" max="16384" width="9.140625" style="29"/>
  </cols>
  <sheetData>
    <row r="1" spans="1:19" x14ac:dyDescent="0.2">
      <c r="H1" s="30" t="s">
        <v>52</v>
      </c>
    </row>
    <row r="2" spans="1:19" x14ac:dyDescent="0.2">
      <c r="A2" s="32"/>
      <c r="B2" s="32"/>
      <c r="C2" s="32"/>
      <c r="D2" s="32"/>
      <c r="E2" s="32"/>
      <c r="F2" s="32"/>
      <c r="G2" s="32"/>
      <c r="H2" s="33" t="s">
        <v>53</v>
      </c>
    </row>
    <row r="3" spans="1:19" x14ac:dyDescent="0.2">
      <c r="A3" s="32"/>
      <c r="B3" s="32"/>
      <c r="C3" s="32"/>
      <c r="D3" s="32"/>
      <c r="E3" s="32"/>
      <c r="F3" s="32"/>
      <c r="G3" s="32"/>
      <c r="H3" s="30"/>
    </row>
    <row r="4" spans="1:19" x14ac:dyDescent="0.2">
      <c r="A4" s="32"/>
      <c r="B4" s="32" t="s">
        <v>0</v>
      </c>
      <c r="C4" s="99" t="s">
        <v>36</v>
      </c>
      <c r="D4" s="99"/>
      <c r="E4" s="99"/>
      <c r="F4" s="99"/>
      <c r="G4" s="99"/>
      <c r="H4" s="32"/>
      <c r="I4" s="34" t="s">
        <v>1</v>
      </c>
      <c r="J4" s="34" t="s">
        <v>2</v>
      </c>
      <c r="K4" s="34" t="s">
        <v>2</v>
      </c>
      <c r="L4" s="34" t="s">
        <v>2</v>
      </c>
      <c r="M4" s="34" t="s">
        <v>2</v>
      </c>
    </row>
    <row r="5" spans="1:19" ht="10.5" customHeight="1" x14ac:dyDescent="0.2">
      <c r="A5" s="32"/>
      <c r="B5" s="32"/>
      <c r="C5" s="100" t="s">
        <v>3</v>
      </c>
      <c r="D5" s="100"/>
      <c r="E5" s="100"/>
      <c r="F5" s="100"/>
      <c r="G5" s="100"/>
      <c r="H5" s="32"/>
    </row>
    <row r="6" spans="1:19" ht="17.25" customHeight="1" x14ac:dyDescent="0.2">
      <c r="A6" s="32"/>
      <c r="B6" s="32" t="s">
        <v>50</v>
      </c>
      <c r="C6" s="35"/>
      <c r="D6" s="35"/>
      <c r="E6" s="35"/>
      <c r="F6" s="35"/>
      <c r="G6" s="35"/>
      <c r="H6" s="32"/>
    </row>
    <row r="7" spans="1:19" ht="17.25" customHeight="1" x14ac:dyDescent="0.2">
      <c r="A7" s="32"/>
      <c r="B7" s="32"/>
      <c r="C7" s="35"/>
      <c r="D7" s="35"/>
      <c r="E7" s="35"/>
      <c r="F7" s="35"/>
      <c r="G7" s="35"/>
      <c r="H7" s="32"/>
    </row>
    <row r="8" spans="1:19" ht="17.25" customHeight="1" x14ac:dyDescent="0.2">
      <c r="A8" s="32"/>
      <c r="B8" s="36" t="s">
        <v>61</v>
      </c>
      <c r="C8" s="35"/>
      <c r="D8" s="35"/>
      <c r="E8" s="35"/>
      <c r="F8" s="35"/>
      <c r="G8" s="35"/>
      <c r="H8" s="32"/>
    </row>
    <row r="9" spans="1:19" ht="17.25" customHeight="1" x14ac:dyDescent="0.2">
      <c r="A9" s="32"/>
      <c r="B9" s="32"/>
      <c r="C9" s="101"/>
      <c r="D9" s="101"/>
      <c r="E9" s="101"/>
      <c r="F9" s="101"/>
      <c r="G9" s="101"/>
      <c r="H9" s="32"/>
    </row>
    <row r="10" spans="1:19" ht="11.25" customHeight="1" x14ac:dyDescent="0.25">
      <c r="A10" s="37"/>
      <c r="B10" s="37"/>
      <c r="C10" s="100" t="s">
        <v>4</v>
      </c>
      <c r="D10" s="100"/>
      <c r="E10" s="100"/>
      <c r="F10" s="100"/>
      <c r="G10" s="100"/>
      <c r="H10" s="37"/>
    </row>
    <row r="11" spans="1:19" ht="11.25" customHeight="1" x14ac:dyDescent="0.25">
      <c r="A11" s="37"/>
      <c r="B11" s="37"/>
      <c r="C11" s="35"/>
      <c r="D11" s="35"/>
      <c r="E11" s="35"/>
      <c r="F11" s="35"/>
      <c r="G11" s="35"/>
      <c r="H11" s="37"/>
    </row>
    <row r="12" spans="1:19" ht="18" x14ac:dyDescent="0.25">
      <c r="A12" s="37"/>
      <c r="B12" s="102" t="s">
        <v>62</v>
      </c>
      <c r="C12" s="103"/>
      <c r="D12" s="103"/>
      <c r="E12" s="103"/>
      <c r="F12" s="103"/>
      <c r="G12" s="103"/>
      <c r="H12" s="37"/>
    </row>
    <row r="13" spans="1:19" ht="11.25" customHeight="1" x14ac:dyDescent="0.25">
      <c r="A13" s="37"/>
      <c r="B13" s="37"/>
      <c r="C13" s="35"/>
      <c r="D13" s="35"/>
      <c r="E13" s="35"/>
      <c r="F13" s="35"/>
      <c r="G13" s="35"/>
      <c r="H13" s="37"/>
    </row>
    <row r="14" spans="1:19" ht="11.25" customHeight="1" x14ac:dyDescent="0.25">
      <c r="A14" s="37"/>
      <c r="B14" s="37"/>
      <c r="C14" s="35"/>
      <c r="D14" s="35"/>
      <c r="E14" s="35"/>
      <c r="F14" s="35"/>
      <c r="G14" s="35"/>
      <c r="H14" s="37"/>
    </row>
    <row r="15" spans="1:19" ht="11.25" customHeight="1" x14ac:dyDescent="0.25">
      <c r="A15" s="37"/>
      <c r="B15" s="37"/>
      <c r="C15" s="35"/>
      <c r="D15" s="35"/>
      <c r="E15" s="35"/>
      <c r="F15" s="35"/>
      <c r="G15" s="35"/>
      <c r="H15" s="37"/>
    </row>
    <row r="16" spans="1:19" ht="20.25" customHeight="1" x14ac:dyDescent="0.2">
      <c r="A16" s="34"/>
      <c r="B16" s="98" t="s">
        <v>115</v>
      </c>
      <c r="C16" s="98"/>
      <c r="D16" s="98"/>
      <c r="E16" s="98"/>
      <c r="F16" s="98"/>
      <c r="G16" s="98"/>
      <c r="H16" s="34"/>
      <c r="N16" s="34" t="s">
        <v>5</v>
      </c>
      <c r="O16" s="34" t="s">
        <v>2</v>
      </c>
      <c r="P16" s="34" t="s">
        <v>2</v>
      </c>
      <c r="Q16" s="34" t="s">
        <v>2</v>
      </c>
      <c r="R16" s="34" t="s">
        <v>2</v>
      </c>
      <c r="S16" s="34" t="s">
        <v>2</v>
      </c>
    </row>
    <row r="17" spans="1:54" ht="13.5" customHeight="1" x14ac:dyDescent="0.2">
      <c r="A17" s="38"/>
      <c r="B17" s="107" t="s">
        <v>6</v>
      </c>
      <c r="C17" s="107"/>
      <c r="D17" s="107"/>
      <c r="E17" s="107"/>
      <c r="F17" s="107"/>
      <c r="G17" s="107"/>
      <c r="H17" s="38"/>
    </row>
    <row r="18" spans="1:54" ht="9.75" customHeight="1" x14ac:dyDescent="0.2">
      <c r="A18" s="32"/>
      <c r="B18" s="32"/>
      <c r="C18" s="32"/>
      <c r="D18" s="39"/>
      <c r="E18" s="39"/>
      <c r="F18" s="39"/>
      <c r="G18" s="40"/>
      <c r="H18" s="40"/>
    </row>
    <row r="19" spans="1:54" x14ac:dyDescent="0.2">
      <c r="A19" s="41"/>
      <c r="B19" s="108" t="s">
        <v>63</v>
      </c>
      <c r="C19" s="108"/>
      <c r="D19" s="108"/>
      <c r="E19" s="108"/>
      <c r="F19" s="108"/>
      <c r="G19" s="108"/>
      <c r="H19" s="108"/>
      <c r="T19" s="34" t="s">
        <v>55</v>
      </c>
      <c r="U19" s="34" t="s">
        <v>2</v>
      </c>
      <c r="V19" s="34" t="s">
        <v>2</v>
      </c>
      <c r="W19" s="34" t="s">
        <v>2</v>
      </c>
      <c r="X19" s="34" t="s">
        <v>2</v>
      </c>
      <c r="Y19" s="34" t="s">
        <v>2</v>
      </c>
      <c r="Z19" s="34" t="s">
        <v>2</v>
      </c>
    </row>
    <row r="20" spans="1:54" ht="9.75" customHeight="1" x14ac:dyDescent="0.2">
      <c r="A20" s="32"/>
      <c r="B20" s="32"/>
      <c r="C20" s="32"/>
      <c r="D20" s="35"/>
      <c r="E20" s="35"/>
      <c r="F20" s="35"/>
      <c r="G20" s="35"/>
      <c r="H20" s="35"/>
    </row>
    <row r="21" spans="1:54" ht="16.5" customHeight="1" x14ac:dyDescent="0.2">
      <c r="A21" s="109" t="s">
        <v>7</v>
      </c>
      <c r="B21" s="109" t="s">
        <v>56</v>
      </c>
      <c r="C21" s="109" t="s">
        <v>57</v>
      </c>
      <c r="D21" s="112" t="s">
        <v>58</v>
      </c>
      <c r="E21" s="113"/>
      <c r="F21" s="113"/>
      <c r="G21" s="113"/>
      <c r="H21" s="114"/>
      <c r="I21" s="42"/>
    </row>
    <row r="22" spans="1:54" ht="58.5" customHeight="1" x14ac:dyDescent="0.2">
      <c r="A22" s="110"/>
      <c r="B22" s="110"/>
      <c r="C22" s="110"/>
      <c r="D22" s="109" t="s">
        <v>59</v>
      </c>
      <c r="E22" s="109" t="s">
        <v>8</v>
      </c>
      <c r="F22" s="109" t="s">
        <v>9</v>
      </c>
      <c r="G22" s="109" t="s">
        <v>10</v>
      </c>
      <c r="H22" s="109" t="s">
        <v>60</v>
      </c>
      <c r="I22" s="42"/>
    </row>
    <row r="23" spans="1:54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I23" s="42"/>
    </row>
    <row r="24" spans="1:54" x14ac:dyDescent="0.2">
      <c r="A24" s="43">
        <v>1</v>
      </c>
      <c r="B24" s="43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2"/>
    </row>
    <row r="25" spans="1:54" s="46" customFormat="1" ht="14.25" x14ac:dyDescent="0.2">
      <c r="A25" s="104" t="s">
        <v>11</v>
      </c>
      <c r="B25" s="105"/>
      <c r="C25" s="105"/>
      <c r="D25" s="105"/>
      <c r="E25" s="105"/>
      <c r="F25" s="105"/>
      <c r="G25" s="105"/>
      <c r="H25" s="106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5" t="s">
        <v>11</v>
      </c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</row>
    <row r="26" spans="1:54" s="46" customFormat="1" ht="14.25" x14ac:dyDescent="0.2">
      <c r="A26" s="47" t="s">
        <v>12</v>
      </c>
      <c r="B26" s="48" t="s">
        <v>13</v>
      </c>
      <c r="C26" s="48" t="s">
        <v>65</v>
      </c>
      <c r="D26" s="49">
        <v>16375.462</v>
      </c>
      <c r="E26" s="49"/>
      <c r="F26" s="49"/>
      <c r="G26" s="49"/>
      <c r="H26" s="49">
        <v>16375.462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5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</row>
    <row r="27" spans="1:54" s="46" customFormat="1" ht="22.5" x14ac:dyDescent="0.2">
      <c r="A27" s="50"/>
      <c r="B27" s="115" t="s">
        <v>14</v>
      </c>
      <c r="C27" s="116"/>
      <c r="D27" s="51">
        <v>16375.462</v>
      </c>
      <c r="E27" s="51"/>
      <c r="F27" s="52"/>
      <c r="G27" s="52"/>
      <c r="H27" s="52">
        <v>16375.462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5"/>
      <c r="AB27" s="53" t="s">
        <v>14</v>
      </c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</row>
    <row r="28" spans="1:54" s="46" customFormat="1" ht="14.25" x14ac:dyDescent="0.2">
      <c r="A28" s="104" t="s">
        <v>15</v>
      </c>
      <c r="B28" s="105"/>
      <c r="C28" s="105"/>
      <c r="D28" s="105"/>
      <c r="E28" s="105"/>
      <c r="F28" s="105"/>
      <c r="G28" s="105"/>
      <c r="H28" s="106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5" t="s">
        <v>15</v>
      </c>
      <c r="AB28" s="53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</row>
    <row r="29" spans="1:54" s="46" customFormat="1" ht="14.25" x14ac:dyDescent="0.2">
      <c r="A29" s="50"/>
      <c r="B29" s="117" t="s">
        <v>16</v>
      </c>
      <c r="C29" s="118"/>
      <c r="D29" s="51">
        <v>16375.462</v>
      </c>
      <c r="E29" s="51"/>
      <c r="F29" s="52"/>
      <c r="G29" s="52"/>
      <c r="H29" s="52">
        <v>16375.462</v>
      </c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5"/>
      <c r="AB29" s="53"/>
      <c r="AC29" s="54" t="s">
        <v>16</v>
      </c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</row>
    <row r="30" spans="1:54" s="46" customFormat="1" ht="14.25" x14ac:dyDescent="0.2">
      <c r="A30" s="104" t="s">
        <v>17</v>
      </c>
      <c r="B30" s="105"/>
      <c r="C30" s="105"/>
      <c r="D30" s="105"/>
      <c r="E30" s="105"/>
      <c r="F30" s="105"/>
      <c r="G30" s="105"/>
      <c r="H30" s="106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5" t="s">
        <v>17</v>
      </c>
      <c r="AB30" s="53"/>
      <c r="AC30" s="5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</row>
    <row r="31" spans="1:54" s="46" customFormat="1" ht="14.25" x14ac:dyDescent="0.2">
      <c r="A31" s="50"/>
      <c r="B31" s="117" t="s">
        <v>18</v>
      </c>
      <c r="C31" s="118"/>
      <c r="D31" s="51">
        <v>16375.462</v>
      </c>
      <c r="E31" s="51"/>
      <c r="F31" s="52"/>
      <c r="G31" s="52"/>
      <c r="H31" s="52">
        <v>16375.462</v>
      </c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5"/>
      <c r="AB31" s="53"/>
      <c r="AC31" s="54" t="s">
        <v>18</v>
      </c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</row>
    <row r="32" spans="1:54" s="46" customFormat="1" ht="14.25" x14ac:dyDescent="0.2">
      <c r="A32" s="104" t="s">
        <v>19</v>
      </c>
      <c r="B32" s="105"/>
      <c r="C32" s="105"/>
      <c r="D32" s="105"/>
      <c r="E32" s="105"/>
      <c r="F32" s="105"/>
      <c r="G32" s="105"/>
      <c r="H32" s="106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5" t="s">
        <v>19</v>
      </c>
      <c r="AB32" s="53"/>
      <c r="AC32" s="5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</row>
    <row r="33" spans="1:54" s="46" customFormat="1" ht="14.25" x14ac:dyDescent="0.2">
      <c r="A33" s="47" t="s">
        <v>20</v>
      </c>
      <c r="B33" s="48"/>
      <c r="C33" s="48" t="s">
        <v>21</v>
      </c>
      <c r="D33" s="49"/>
      <c r="E33" s="49"/>
      <c r="F33" s="49"/>
      <c r="G33" s="49"/>
      <c r="H33" s="49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5"/>
      <c r="AB33" s="53"/>
      <c r="AC33" s="5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</row>
    <row r="34" spans="1:54" s="46" customFormat="1" ht="14.25" x14ac:dyDescent="0.2">
      <c r="A34" s="50"/>
      <c r="B34" s="115" t="s">
        <v>22</v>
      </c>
      <c r="C34" s="116"/>
      <c r="D34" s="51"/>
      <c r="E34" s="51"/>
      <c r="F34" s="52"/>
      <c r="G34" s="52"/>
      <c r="H34" s="52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5"/>
      <c r="AB34" s="53" t="s">
        <v>22</v>
      </c>
      <c r="AC34" s="5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</row>
    <row r="35" spans="1:54" s="46" customFormat="1" ht="14.25" x14ac:dyDescent="0.2">
      <c r="A35" s="50"/>
      <c r="B35" s="117" t="s">
        <v>23</v>
      </c>
      <c r="C35" s="118"/>
      <c r="D35" s="51">
        <v>16375.462</v>
      </c>
      <c r="E35" s="51"/>
      <c r="F35" s="52"/>
      <c r="G35" s="52"/>
      <c r="H35" s="52">
        <v>16375.462</v>
      </c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5"/>
      <c r="AB35" s="53"/>
      <c r="AC35" s="54" t="s">
        <v>23</v>
      </c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</row>
    <row r="36" spans="1:54" s="46" customFormat="1" ht="48" x14ac:dyDescent="0.2">
      <c r="A36" s="104" t="s">
        <v>24</v>
      </c>
      <c r="B36" s="105"/>
      <c r="C36" s="105"/>
      <c r="D36" s="105"/>
      <c r="E36" s="105"/>
      <c r="F36" s="105"/>
      <c r="G36" s="105"/>
      <c r="H36" s="106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5" t="s">
        <v>24</v>
      </c>
      <c r="AB36" s="53"/>
      <c r="AC36" s="5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</row>
    <row r="37" spans="1:54" s="46" customFormat="1" ht="14.25" x14ac:dyDescent="0.2">
      <c r="A37" s="47" t="s">
        <v>25</v>
      </c>
      <c r="B37" s="48"/>
      <c r="C37" s="48" t="s">
        <v>26</v>
      </c>
      <c r="D37" s="49"/>
      <c r="E37" s="49"/>
      <c r="F37" s="49"/>
      <c r="G37" s="49">
        <v>412.5</v>
      </c>
      <c r="H37" s="49">
        <v>412.5</v>
      </c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5"/>
      <c r="AB37" s="53"/>
      <c r="AC37" s="5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</row>
    <row r="38" spans="1:54" s="46" customFormat="1" ht="112.5" x14ac:dyDescent="0.2">
      <c r="A38" s="50"/>
      <c r="B38" s="115" t="s">
        <v>27</v>
      </c>
      <c r="C38" s="116"/>
      <c r="D38" s="51"/>
      <c r="E38" s="51"/>
      <c r="F38" s="52"/>
      <c r="G38" s="52">
        <v>412.5</v>
      </c>
      <c r="H38" s="52">
        <v>412.5</v>
      </c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5"/>
      <c r="AB38" s="53" t="s">
        <v>27</v>
      </c>
      <c r="AC38" s="5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</row>
    <row r="39" spans="1:54" s="46" customFormat="1" ht="14.25" x14ac:dyDescent="0.2">
      <c r="A39" s="50"/>
      <c r="B39" s="117" t="s">
        <v>28</v>
      </c>
      <c r="C39" s="118"/>
      <c r="D39" s="51">
        <v>16375.462</v>
      </c>
      <c r="E39" s="51"/>
      <c r="F39" s="52"/>
      <c r="G39" s="52">
        <v>412.5</v>
      </c>
      <c r="H39" s="52">
        <v>16787.962</v>
      </c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5"/>
      <c r="AB39" s="53"/>
      <c r="AC39" s="54" t="s">
        <v>28</v>
      </c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</row>
    <row r="40" spans="1:54" s="46" customFormat="1" ht="14.25" x14ac:dyDescent="0.2">
      <c r="A40" s="104" t="s">
        <v>29</v>
      </c>
      <c r="B40" s="105"/>
      <c r="C40" s="105"/>
      <c r="D40" s="105"/>
      <c r="E40" s="105"/>
      <c r="F40" s="105"/>
      <c r="G40" s="105"/>
      <c r="H40" s="106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5" t="s">
        <v>29</v>
      </c>
      <c r="AB40" s="53"/>
      <c r="AC40" s="5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</row>
    <row r="41" spans="1:54" s="46" customFormat="1" ht="14.25" x14ac:dyDescent="0.2">
      <c r="A41" s="50"/>
      <c r="B41" s="117" t="s">
        <v>30</v>
      </c>
      <c r="C41" s="118"/>
      <c r="D41" s="51">
        <v>16375.462</v>
      </c>
      <c r="E41" s="51"/>
      <c r="F41" s="52"/>
      <c r="G41" s="52">
        <v>412.5</v>
      </c>
      <c r="H41" s="52">
        <v>16787.962</v>
      </c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5"/>
      <c r="AB41" s="53"/>
      <c r="AC41" s="54" t="s">
        <v>30</v>
      </c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</row>
    <row r="42" spans="1:54" s="46" customFormat="1" ht="14.25" x14ac:dyDescent="0.2">
      <c r="A42" s="104" t="s">
        <v>31</v>
      </c>
      <c r="B42" s="105"/>
      <c r="C42" s="105"/>
      <c r="D42" s="105"/>
      <c r="E42" s="105"/>
      <c r="F42" s="105"/>
      <c r="G42" s="105"/>
      <c r="H42" s="106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5" t="s">
        <v>31</v>
      </c>
      <c r="AB42" s="53"/>
      <c r="AC42" s="5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</row>
    <row r="43" spans="1:54" s="46" customFormat="1" ht="14.25" x14ac:dyDescent="0.2">
      <c r="A43" s="47" t="s">
        <v>12</v>
      </c>
      <c r="B43" s="48" t="s">
        <v>32</v>
      </c>
      <c r="C43" s="48" t="s">
        <v>33</v>
      </c>
      <c r="D43" s="49">
        <v>3275.0920000000001</v>
      </c>
      <c r="E43" s="49"/>
      <c r="F43" s="49"/>
      <c r="G43" s="49">
        <v>82.5</v>
      </c>
      <c r="H43" s="49">
        <v>3357.5920000000001</v>
      </c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5"/>
      <c r="AB43" s="53"/>
      <c r="AC43" s="5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</row>
    <row r="44" spans="1:54" s="46" customFormat="1" ht="14.25" x14ac:dyDescent="0.2">
      <c r="A44" s="50"/>
      <c r="B44" s="115" t="s">
        <v>34</v>
      </c>
      <c r="C44" s="116"/>
      <c r="D44" s="51">
        <v>3275.0920000000001</v>
      </c>
      <c r="E44" s="51"/>
      <c r="F44" s="52"/>
      <c r="G44" s="52">
        <v>82.5</v>
      </c>
      <c r="H44" s="52">
        <v>3357.5920000000001</v>
      </c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  <c r="AB44" s="53" t="s">
        <v>34</v>
      </c>
      <c r="AC44" s="5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</row>
    <row r="45" spans="1:54" s="46" customFormat="1" ht="14.25" x14ac:dyDescent="0.2">
      <c r="A45" s="50"/>
      <c r="B45" s="117" t="s">
        <v>35</v>
      </c>
      <c r="C45" s="118"/>
      <c r="D45" s="51">
        <v>19650.554</v>
      </c>
      <c r="E45" s="51"/>
      <c r="F45" s="52"/>
      <c r="G45" s="52">
        <v>495</v>
      </c>
      <c r="H45" s="52">
        <v>20145.554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5"/>
      <c r="AB45" s="53"/>
      <c r="AC45" s="54"/>
      <c r="AD45" s="54" t="s">
        <v>35</v>
      </c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</row>
  </sheetData>
  <mergeCells count="34">
    <mergeCell ref="B45:C45"/>
    <mergeCell ref="B31:C31"/>
    <mergeCell ref="A32:H32"/>
    <mergeCell ref="B34:C34"/>
    <mergeCell ref="B35:C35"/>
    <mergeCell ref="A36:H36"/>
    <mergeCell ref="B38:C38"/>
    <mergeCell ref="B39:C39"/>
    <mergeCell ref="A40:H40"/>
    <mergeCell ref="B41:C41"/>
    <mergeCell ref="A42:H42"/>
    <mergeCell ref="B44:C44"/>
    <mergeCell ref="A30:H30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7:C27"/>
    <mergeCell ref="A28:H28"/>
    <mergeCell ref="B29:C29"/>
    <mergeCell ref="B16:G16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2E3A8-C1A5-46F7-9A11-BB02960D53D6}">
  <dimension ref="A1:E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95</v>
      </c>
      <c r="C6" s="23">
        <f>C26</f>
        <v>22867.903294235999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75" t="s">
        <v>38</v>
      </c>
      <c r="C12" s="75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76" t="s">
        <v>115</v>
      </c>
      <c r="C14" s="76"/>
    </row>
    <row r="15" spans="1:3" ht="15" x14ac:dyDescent="0.2">
      <c r="A15" s="4"/>
      <c r="B15" s="74" t="s">
        <v>6</v>
      </c>
      <c r="C15" s="74"/>
    </row>
    <row r="16" spans="1:3" ht="15" x14ac:dyDescent="0.2">
      <c r="A16" s="3"/>
      <c r="B16" s="3"/>
      <c r="C16" s="3"/>
    </row>
    <row r="17" spans="1:5" ht="15.75" x14ac:dyDescent="0.2">
      <c r="A17" s="3"/>
      <c r="B17" s="3"/>
      <c r="C17" s="3"/>
      <c r="D17" s="12"/>
    </row>
    <row r="18" spans="1:5" ht="28.5" x14ac:dyDescent="0.2">
      <c r="A18" s="8" t="s">
        <v>7</v>
      </c>
      <c r="B18" s="11" t="s">
        <v>39</v>
      </c>
      <c r="C18" s="14" t="s">
        <v>40</v>
      </c>
      <c r="D18" s="12"/>
    </row>
    <row r="19" spans="1:5" ht="15.75" x14ac:dyDescent="0.2">
      <c r="A19" s="8">
        <v>1</v>
      </c>
      <c r="B19" s="11">
        <v>2</v>
      </c>
      <c r="C19" s="15">
        <v>3</v>
      </c>
      <c r="D19" s="12"/>
    </row>
    <row r="20" spans="1:5" x14ac:dyDescent="0.2">
      <c r="A20" s="9">
        <v>1</v>
      </c>
      <c r="B20" s="13" t="s">
        <v>41</v>
      </c>
      <c r="C20" s="24">
        <v>16787.962</v>
      </c>
      <c r="D20" s="18"/>
    </row>
    <row r="21" spans="1:5" x14ac:dyDescent="0.2">
      <c r="A21" s="9">
        <v>1.1000000000000001</v>
      </c>
      <c r="B21" s="13" t="s">
        <v>42</v>
      </c>
      <c r="C21" s="25">
        <v>16375.462</v>
      </c>
      <c r="D21" s="19"/>
    </row>
    <row r="22" spans="1:5" x14ac:dyDescent="0.2">
      <c r="A22" s="9">
        <v>1.2</v>
      </c>
      <c r="B22" s="13" t="s">
        <v>43</v>
      </c>
      <c r="C22" s="25">
        <v>0</v>
      </c>
      <c r="D22" s="19"/>
    </row>
    <row r="23" spans="1:5" x14ac:dyDescent="0.2">
      <c r="A23" s="9">
        <v>1.3</v>
      </c>
      <c r="B23" s="13" t="s">
        <v>44</v>
      </c>
      <c r="C23" s="28">
        <v>412.5</v>
      </c>
      <c r="D23" s="19"/>
    </row>
    <row r="24" spans="1:5" x14ac:dyDescent="0.2">
      <c r="A24" s="9">
        <v>2</v>
      </c>
      <c r="B24" s="13" t="s">
        <v>45</v>
      </c>
      <c r="C24" s="28">
        <v>20145.554</v>
      </c>
    </row>
    <row r="25" spans="1:5" x14ac:dyDescent="0.2">
      <c r="A25" s="9">
        <v>2.1</v>
      </c>
      <c r="B25" s="13" t="s">
        <v>46</v>
      </c>
      <c r="C25" s="24">
        <v>3357.5920000000001</v>
      </c>
    </row>
    <row r="26" spans="1:5" ht="24" x14ac:dyDescent="0.2">
      <c r="A26" s="9">
        <v>3</v>
      </c>
      <c r="B26" s="13" t="s">
        <v>47</v>
      </c>
      <c r="C26" s="27">
        <v>22867.903294235999</v>
      </c>
      <c r="D26" s="19"/>
      <c r="E26" s="26">
        <f>C26/1.2</f>
        <v>19056.586078529999</v>
      </c>
    </row>
    <row r="27" spans="1:5" ht="15" x14ac:dyDescent="0.2">
      <c r="A27" s="3"/>
      <c r="C27" s="3"/>
    </row>
    <row r="28" spans="1:5" ht="25.5" customHeight="1" x14ac:dyDescent="0.2">
      <c r="A28" s="73" t="s">
        <v>48</v>
      </c>
      <c r="B28" s="73"/>
      <c r="C28" s="73"/>
    </row>
    <row r="31" spans="1:5" ht="15" customHeight="1" x14ac:dyDescent="0.2"/>
    <row r="32" spans="1:5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90334-904B-4CA6-B7DB-425BD00E9781}">
  <sheetPr>
    <pageSetUpPr fitToPage="1"/>
  </sheetPr>
  <dimension ref="A1:BB46"/>
  <sheetViews>
    <sheetView topLeftCell="A7" workbookViewId="0">
      <selection activeCell="A25" sqref="A25:H25"/>
    </sheetView>
  </sheetViews>
  <sheetFormatPr defaultColWidth="9.140625" defaultRowHeight="11.25" customHeight="1" x14ac:dyDescent="0.2"/>
  <cols>
    <col min="1" max="1" width="6.7109375" style="29" customWidth="1"/>
    <col min="2" max="2" width="14.7109375" style="29" customWidth="1"/>
    <col min="3" max="3" width="34.28515625" style="29" customWidth="1"/>
    <col min="4" max="4" width="19.85546875" style="29" customWidth="1"/>
    <col min="5" max="5" width="15" style="29" customWidth="1"/>
    <col min="6" max="6" width="15.42578125" style="29" customWidth="1"/>
    <col min="7" max="7" width="15.85546875" style="29" customWidth="1"/>
    <col min="8" max="8" width="14.42578125" style="29" customWidth="1"/>
    <col min="9" max="13" width="113.7109375" style="31" hidden="1" customWidth="1"/>
    <col min="14" max="19" width="136" style="31" hidden="1" customWidth="1"/>
    <col min="20" max="26" width="155.85546875" style="31" hidden="1" customWidth="1"/>
    <col min="27" max="27" width="162.5703125" style="31" hidden="1" customWidth="1"/>
    <col min="28" max="30" width="56.5703125" style="31" hidden="1" customWidth="1"/>
    <col min="31" max="32" width="54.140625" style="31" hidden="1" customWidth="1"/>
    <col min="33" max="40" width="79.42578125" style="31" hidden="1" customWidth="1"/>
    <col min="41" max="44" width="83.140625" style="31" hidden="1" customWidth="1"/>
    <col min="45" max="48" width="79.42578125" style="31" hidden="1" customWidth="1"/>
    <col min="49" max="50" width="54.140625" style="31" hidden="1" customWidth="1"/>
    <col min="51" max="54" width="79.42578125" style="31" hidden="1" customWidth="1"/>
    <col min="55" max="16384" width="9.140625" style="29"/>
  </cols>
  <sheetData>
    <row r="1" spans="1:19" x14ac:dyDescent="0.2">
      <c r="H1" s="30" t="s">
        <v>52</v>
      </c>
    </row>
    <row r="2" spans="1:19" x14ac:dyDescent="0.2">
      <c r="A2" s="32"/>
      <c r="B2" s="32"/>
      <c r="C2" s="32"/>
      <c r="D2" s="32"/>
      <c r="E2" s="32"/>
      <c r="F2" s="32"/>
      <c r="G2" s="32"/>
      <c r="H2" s="33" t="s">
        <v>53</v>
      </c>
    </row>
    <row r="3" spans="1:19" x14ac:dyDescent="0.2">
      <c r="A3" s="32"/>
      <c r="B3" s="32"/>
      <c r="C3" s="32"/>
      <c r="D3" s="32"/>
      <c r="E3" s="32"/>
      <c r="F3" s="32"/>
      <c r="G3" s="32"/>
      <c r="H3" s="30"/>
    </row>
    <row r="4" spans="1:19" x14ac:dyDescent="0.2">
      <c r="A4" s="32"/>
      <c r="B4" s="32" t="s">
        <v>0</v>
      </c>
      <c r="C4" s="99" t="s">
        <v>36</v>
      </c>
      <c r="D4" s="99"/>
      <c r="E4" s="99"/>
      <c r="F4" s="99"/>
      <c r="G4" s="99"/>
      <c r="H4" s="32"/>
      <c r="I4" s="34" t="s">
        <v>1</v>
      </c>
      <c r="J4" s="34" t="s">
        <v>2</v>
      </c>
      <c r="K4" s="34" t="s">
        <v>2</v>
      </c>
      <c r="L4" s="34" t="s">
        <v>2</v>
      </c>
      <c r="M4" s="34" t="s">
        <v>2</v>
      </c>
    </row>
    <row r="5" spans="1:19" ht="10.5" customHeight="1" x14ac:dyDescent="0.2">
      <c r="A5" s="32"/>
      <c r="B5" s="32"/>
      <c r="C5" s="100" t="s">
        <v>3</v>
      </c>
      <c r="D5" s="100"/>
      <c r="E5" s="100"/>
      <c r="F5" s="100"/>
      <c r="G5" s="100"/>
      <c r="H5" s="32"/>
    </row>
    <row r="6" spans="1:19" ht="17.25" customHeight="1" x14ac:dyDescent="0.2">
      <c r="A6" s="32"/>
      <c r="B6" s="32" t="s">
        <v>50</v>
      </c>
      <c r="C6" s="35"/>
      <c r="D6" s="35"/>
      <c r="E6" s="35"/>
      <c r="F6" s="35"/>
      <c r="G6" s="35"/>
      <c r="H6" s="32"/>
    </row>
    <row r="7" spans="1:19" ht="17.25" customHeight="1" x14ac:dyDescent="0.2">
      <c r="A7" s="32"/>
      <c r="B7" s="32"/>
      <c r="C7" s="35"/>
      <c r="D7" s="35"/>
      <c r="E7" s="35"/>
      <c r="F7" s="35"/>
      <c r="G7" s="35"/>
      <c r="H7" s="32"/>
    </row>
    <row r="8" spans="1:19" ht="17.25" customHeight="1" x14ac:dyDescent="0.2">
      <c r="A8" s="32"/>
      <c r="B8" s="36" t="s">
        <v>54</v>
      </c>
      <c r="C8" s="35"/>
      <c r="D8" s="35"/>
      <c r="E8" s="35"/>
      <c r="F8" s="35"/>
      <c r="G8" s="35"/>
      <c r="H8" s="32"/>
    </row>
    <row r="9" spans="1:19" ht="17.25" customHeight="1" x14ac:dyDescent="0.2">
      <c r="A9" s="32"/>
      <c r="B9" s="32"/>
      <c r="C9" s="101"/>
      <c r="D9" s="101"/>
      <c r="E9" s="101"/>
      <c r="F9" s="101"/>
      <c r="G9" s="101"/>
      <c r="H9" s="32"/>
    </row>
    <row r="10" spans="1:19" ht="11.25" customHeight="1" x14ac:dyDescent="0.25">
      <c r="A10" s="37"/>
      <c r="B10" s="37"/>
      <c r="C10" s="100" t="s">
        <v>4</v>
      </c>
      <c r="D10" s="100"/>
      <c r="E10" s="100"/>
      <c r="F10" s="100"/>
      <c r="G10" s="100"/>
      <c r="H10" s="37"/>
    </row>
    <row r="11" spans="1:19" ht="11.25" customHeight="1" x14ac:dyDescent="0.25">
      <c r="A11" s="37"/>
      <c r="B11" s="37"/>
      <c r="C11" s="35"/>
      <c r="D11" s="35"/>
      <c r="E11" s="35"/>
      <c r="F11" s="35"/>
      <c r="G11" s="35"/>
      <c r="H11" s="37"/>
    </row>
    <row r="12" spans="1:19" ht="18" x14ac:dyDescent="0.25">
      <c r="A12" s="37"/>
      <c r="B12" s="102" t="s">
        <v>62</v>
      </c>
      <c r="C12" s="102"/>
      <c r="D12" s="102"/>
      <c r="E12" s="102"/>
      <c r="F12" s="102"/>
      <c r="G12" s="102"/>
      <c r="H12" s="37"/>
    </row>
    <row r="13" spans="1:19" ht="11.25" customHeight="1" x14ac:dyDescent="0.25">
      <c r="A13" s="37"/>
      <c r="B13" s="20"/>
      <c r="C13" s="21"/>
      <c r="D13" s="21"/>
      <c r="E13" s="21"/>
      <c r="F13" s="21"/>
      <c r="G13" s="21"/>
      <c r="H13" s="37"/>
    </row>
    <row r="14" spans="1:19" ht="11.25" customHeight="1" x14ac:dyDescent="0.25">
      <c r="A14" s="37"/>
      <c r="B14" s="98" t="s">
        <v>51</v>
      </c>
      <c r="C14" s="98"/>
      <c r="D14" s="98"/>
      <c r="E14" s="98"/>
      <c r="F14" s="98"/>
      <c r="G14" s="98"/>
      <c r="H14" s="37"/>
    </row>
    <row r="15" spans="1:19" ht="11.25" customHeight="1" x14ac:dyDescent="0.25">
      <c r="A15" s="37"/>
      <c r="B15" s="37"/>
      <c r="C15" s="35"/>
      <c r="D15" s="35"/>
      <c r="E15" s="35"/>
      <c r="F15" s="35"/>
      <c r="G15" s="35"/>
      <c r="H15" s="37"/>
    </row>
    <row r="16" spans="1:19" ht="35.25" customHeight="1" x14ac:dyDescent="0.2">
      <c r="A16" s="34"/>
      <c r="B16" s="98" t="s">
        <v>115</v>
      </c>
      <c r="C16" s="98"/>
      <c r="D16" s="98"/>
      <c r="E16" s="98"/>
      <c r="F16" s="98"/>
      <c r="G16" s="98"/>
      <c r="H16" s="34"/>
      <c r="N16" s="34" t="s">
        <v>5</v>
      </c>
      <c r="O16" s="34" t="s">
        <v>2</v>
      </c>
      <c r="P16" s="34" t="s">
        <v>2</v>
      </c>
      <c r="Q16" s="34" t="s">
        <v>2</v>
      </c>
      <c r="R16" s="34" t="s">
        <v>2</v>
      </c>
      <c r="S16" s="34" t="s">
        <v>2</v>
      </c>
    </row>
    <row r="17" spans="1:54" ht="13.5" customHeight="1" x14ac:dyDescent="0.2">
      <c r="A17" s="38"/>
      <c r="B17" s="107" t="s">
        <v>6</v>
      </c>
      <c r="C17" s="107"/>
      <c r="D17" s="107"/>
      <c r="E17" s="107"/>
      <c r="F17" s="107"/>
      <c r="G17" s="107"/>
      <c r="H17" s="38"/>
    </row>
    <row r="18" spans="1:54" ht="9.75" customHeight="1" x14ac:dyDescent="0.2">
      <c r="A18" s="32"/>
      <c r="B18" s="32"/>
      <c r="C18" s="32"/>
      <c r="D18" s="39"/>
      <c r="E18" s="39"/>
      <c r="F18" s="39"/>
      <c r="G18" s="40"/>
      <c r="H18" s="40"/>
    </row>
    <row r="19" spans="1:54" x14ac:dyDescent="0.2">
      <c r="A19" s="41"/>
      <c r="B19" s="108" t="s">
        <v>55</v>
      </c>
      <c r="C19" s="108"/>
      <c r="D19" s="108"/>
      <c r="E19" s="108"/>
      <c r="F19" s="108"/>
      <c r="G19" s="108"/>
      <c r="H19" s="108"/>
      <c r="T19" s="34" t="s">
        <v>55</v>
      </c>
      <c r="U19" s="34" t="s">
        <v>2</v>
      </c>
      <c r="V19" s="34" t="s">
        <v>2</v>
      </c>
      <c r="W19" s="34" t="s">
        <v>2</v>
      </c>
      <c r="X19" s="34" t="s">
        <v>2</v>
      </c>
      <c r="Y19" s="34" t="s">
        <v>2</v>
      </c>
      <c r="Z19" s="34" t="s">
        <v>2</v>
      </c>
    </row>
    <row r="20" spans="1:54" ht="9.75" customHeight="1" x14ac:dyDescent="0.2">
      <c r="A20" s="32"/>
      <c r="B20" s="32"/>
      <c r="C20" s="32"/>
      <c r="D20" s="35"/>
      <c r="E20" s="35"/>
      <c r="F20" s="35"/>
      <c r="G20" s="35"/>
      <c r="H20" s="35"/>
    </row>
    <row r="21" spans="1:54" ht="16.5" customHeight="1" x14ac:dyDescent="0.2">
      <c r="A21" s="109" t="s">
        <v>7</v>
      </c>
      <c r="B21" s="109" t="s">
        <v>56</v>
      </c>
      <c r="C21" s="109" t="s">
        <v>57</v>
      </c>
      <c r="D21" s="112" t="s">
        <v>58</v>
      </c>
      <c r="E21" s="113"/>
      <c r="F21" s="113"/>
      <c r="G21" s="113"/>
      <c r="H21" s="114"/>
      <c r="I21" s="42"/>
    </row>
    <row r="22" spans="1:54" ht="58.5" customHeight="1" x14ac:dyDescent="0.2">
      <c r="A22" s="110"/>
      <c r="B22" s="110"/>
      <c r="C22" s="110"/>
      <c r="D22" s="109" t="s">
        <v>59</v>
      </c>
      <c r="E22" s="109" t="s">
        <v>8</v>
      </c>
      <c r="F22" s="109" t="s">
        <v>9</v>
      </c>
      <c r="G22" s="109" t="s">
        <v>10</v>
      </c>
      <c r="H22" s="109" t="s">
        <v>60</v>
      </c>
      <c r="I22" s="42"/>
    </row>
    <row r="23" spans="1:54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I23" s="42"/>
    </row>
    <row r="24" spans="1:54" x14ac:dyDescent="0.2">
      <c r="A24" s="43">
        <v>1</v>
      </c>
      <c r="B24" s="43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2"/>
    </row>
    <row r="25" spans="1:54" s="46" customFormat="1" ht="14.25" x14ac:dyDescent="0.2">
      <c r="A25" s="104" t="s">
        <v>11</v>
      </c>
      <c r="B25" s="105"/>
      <c r="C25" s="105"/>
      <c r="D25" s="105"/>
      <c r="E25" s="105"/>
      <c r="F25" s="105"/>
      <c r="G25" s="105"/>
      <c r="H25" s="106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5" t="s">
        <v>11</v>
      </c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</row>
    <row r="26" spans="1:54" s="46" customFormat="1" ht="14.25" x14ac:dyDescent="0.2">
      <c r="A26" s="47" t="s">
        <v>12</v>
      </c>
      <c r="B26" s="48" t="s">
        <v>13</v>
      </c>
      <c r="C26" s="48" t="s">
        <v>64</v>
      </c>
      <c r="D26" s="49">
        <v>59893.408000000003</v>
      </c>
      <c r="E26" s="49"/>
      <c r="F26" s="49"/>
      <c r="G26" s="49"/>
      <c r="H26" s="49">
        <v>59893.408000000003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5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</row>
    <row r="27" spans="1:54" s="46" customFormat="1" ht="22.5" x14ac:dyDescent="0.2">
      <c r="A27" s="50"/>
      <c r="B27" s="115" t="s">
        <v>14</v>
      </c>
      <c r="C27" s="116"/>
      <c r="D27" s="51">
        <v>59893.408000000003</v>
      </c>
      <c r="E27" s="51"/>
      <c r="F27" s="52"/>
      <c r="G27" s="52"/>
      <c r="H27" s="52">
        <v>59893.408000000003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5"/>
      <c r="AB27" s="53" t="s">
        <v>14</v>
      </c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</row>
    <row r="28" spans="1:54" s="46" customFormat="1" ht="14.25" x14ac:dyDescent="0.2">
      <c r="A28" s="104" t="s">
        <v>15</v>
      </c>
      <c r="B28" s="105"/>
      <c r="C28" s="105"/>
      <c r="D28" s="105"/>
      <c r="E28" s="105"/>
      <c r="F28" s="105"/>
      <c r="G28" s="105"/>
      <c r="H28" s="106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5" t="s">
        <v>15</v>
      </c>
      <c r="AB28" s="53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</row>
    <row r="29" spans="1:54" s="46" customFormat="1" ht="14.25" x14ac:dyDescent="0.2">
      <c r="A29" s="50"/>
      <c r="B29" s="117" t="s">
        <v>16</v>
      </c>
      <c r="C29" s="118"/>
      <c r="D29" s="51">
        <v>59893.408000000003</v>
      </c>
      <c r="E29" s="51"/>
      <c r="F29" s="52"/>
      <c r="G29" s="52"/>
      <c r="H29" s="52">
        <v>59893.408000000003</v>
      </c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5"/>
      <c r="AB29" s="53"/>
      <c r="AC29" s="54" t="s">
        <v>16</v>
      </c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</row>
    <row r="30" spans="1:54" s="46" customFormat="1" ht="14.25" x14ac:dyDescent="0.2">
      <c r="A30" s="104" t="s">
        <v>17</v>
      </c>
      <c r="B30" s="105"/>
      <c r="C30" s="105"/>
      <c r="D30" s="105"/>
      <c r="E30" s="105"/>
      <c r="F30" s="105"/>
      <c r="G30" s="105"/>
      <c r="H30" s="106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5" t="s">
        <v>17</v>
      </c>
      <c r="AB30" s="53"/>
      <c r="AC30" s="5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</row>
    <row r="31" spans="1:54" s="46" customFormat="1" ht="14.25" x14ac:dyDescent="0.2">
      <c r="A31" s="50"/>
      <c r="B31" s="117" t="s">
        <v>18</v>
      </c>
      <c r="C31" s="118"/>
      <c r="D31" s="51">
        <v>59893.408000000003</v>
      </c>
      <c r="E31" s="51"/>
      <c r="F31" s="52"/>
      <c r="G31" s="52"/>
      <c r="H31" s="52">
        <v>59893.408000000003</v>
      </c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5"/>
      <c r="AB31" s="53"/>
      <c r="AC31" s="54" t="s">
        <v>18</v>
      </c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</row>
    <row r="32" spans="1:54" s="46" customFormat="1" ht="14.25" x14ac:dyDescent="0.2">
      <c r="A32" s="104" t="s">
        <v>19</v>
      </c>
      <c r="B32" s="105"/>
      <c r="C32" s="105"/>
      <c r="D32" s="105"/>
      <c r="E32" s="105"/>
      <c r="F32" s="105"/>
      <c r="G32" s="105"/>
      <c r="H32" s="106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5" t="s">
        <v>19</v>
      </c>
      <c r="AB32" s="53"/>
      <c r="AC32" s="5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</row>
    <row r="33" spans="1:54" s="46" customFormat="1" ht="14.25" x14ac:dyDescent="0.2">
      <c r="A33" s="47" t="s">
        <v>20</v>
      </c>
      <c r="B33" s="48"/>
      <c r="C33" s="48" t="s">
        <v>21</v>
      </c>
      <c r="D33" s="49"/>
      <c r="E33" s="49"/>
      <c r="F33" s="49"/>
      <c r="G33" s="49"/>
      <c r="H33" s="49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5"/>
      <c r="AB33" s="53"/>
      <c r="AC33" s="5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</row>
    <row r="34" spans="1:54" s="46" customFormat="1" ht="14.25" x14ac:dyDescent="0.2">
      <c r="A34" s="50"/>
      <c r="B34" s="115" t="s">
        <v>22</v>
      </c>
      <c r="C34" s="116"/>
      <c r="D34" s="51"/>
      <c r="E34" s="51"/>
      <c r="F34" s="52"/>
      <c r="G34" s="52"/>
      <c r="H34" s="52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5"/>
      <c r="AB34" s="53" t="s">
        <v>22</v>
      </c>
      <c r="AC34" s="5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</row>
    <row r="35" spans="1:54" s="46" customFormat="1" ht="14.25" x14ac:dyDescent="0.2">
      <c r="A35" s="50"/>
      <c r="B35" s="117" t="s">
        <v>23</v>
      </c>
      <c r="C35" s="118"/>
      <c r="D35" s="51">
        <v>59893.408000000003</v>
      </c>
      <c r="E35" s="51"/>
      <c r="F35" s="52"/>
      <c r="G35" s="52"/>
      <c r="H35" s="52">
        <v>59893.408000000003</v>
      </c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5"/>
      <c r="AB35" s="53"/>
      <c r="AC35" s="54" t="s">
        <v>23</v>
      </c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</row>
    <row r="36" spans="1:54" s="46" customFormat="1" ht="48" x14ac:dyDescent="0.2">
      <c r="A36" s="104" t="s">
        <v>24</v>
      </c>
      <c r="B36" s="105"/>
      <c r="C36" s="105"/>
      <c r="D36" s="105"/>
      <c r="E36" s="105"/>
      <c r="F36" s="105"/>
      <c r="G36" s="105"/>
      <c r="H36" s="106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5" t="s">
        <v>24</v>
      </c>
      <c r="AB36" s="53"/>
      <c r="AC36" s="5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</row>
    <row r="37" spans="1:54" s="46" customFormat="1" ht="14.25" x14ac:dyDescent="0.2">
      <c r="A37" s="47" t="s">
        <v>25</v>
      </c>
      <c r="B37" s="48"/>
      <c r="C37" s="48" t="s">
        <v>26</v>
      </c>
      <c r="D37" s="49"/>
      <c r="E37" s="49"/>
      <c r="F37" s="49"/>
      <c r="G37" s="49">
        <v>1705</v>
      </c>
      <c r="H37" s="49">
        <v>1705</v>
      </c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5"/>
      <c r="AB37" s="53"/>
      <c r="AC37" s="5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</row>
    <row r="38" spans="1:54" s="46" customFormat="1" ht="112.5" x14ac:dyDescent="0.2">
      <c r="A38" s="50"/>
      <c r="B38" s="115" t="s">
        <v>27</v>
      </c>
      <c r="C38" s="116"/>
      <c r="D38" s="51"/>
      <c r="E38" s="51"/>
      <c r="F38" s="52"/>
      <c r="G38" s="52">
        <v>1705</v>
      </c>
      <c r="H38" s="52">
        <v>1705</v>
      </c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5"/>
      <c r="AB38" s="53" t="s">
        <v>27</v>
      </c>
      <c r="AC38" s="5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</row>
    <row r="39" spans="1:54" s="46" customFormat="1" ht="14.25" x14ac:dyDescent="0.2">
      <c r="A39" s="50"/>
      <c r="B39" s="117" t="s">
        <v>28</v>
      </c>
      <c r="C39" s="118"/>
      <c r="D39" s="51">
        <v>59893.408000000003</v>
      </c>
      <c r="E39" s="51"/>
      <c r="F39" s="52"/>
      <c r="G39" s="52">
        <v>1705</v>
      </c>
      <c r="H39" s="52">
        <v>61598.408000000003</v>
      </c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5"/>
      <c r="AB39" s="53"/>
      <c r="AC39" s="54" t="s">
        <v>28</v>
      </c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</row>
    <row r="40" spans="1:54" s="46" customFormat="1" ht="14.25" x14ac:dyDescent="0.2">
      <c r="A40" s="104" t="s">
        <v>29</v>
      </c>
      <c r="B40" s="105"/>
      <c r="C40" s="105"/>
      <c r="D40" s="105"/>
      <c r="E40" s="105"/>
      <c r="F40" s="105"/>
      <c r="G40" s="105"/>
      <c r="H40" s="106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5" t="s">
        <v>29</v>
      </c>
      <c r="AB40" s="53"/>
      <c r="AC40" s="5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</row>
    <row r="41" spans="1:54" s="46" customFormat="1" ht="14.25" x14ac:dyDescent="0.2">
      <c r="A41" s="50"/>
      <c r="B41" s="117" t="s">
        <v>30</v>
      </c>
      <c r="C41" s="118"/>
      <c r="D41" s="51">
        <v>59893.408000000003</v>
      </c>
      <c r="E41" s="51"/>
      <c r="F41" s="52"/>
      <c r="G41" s="52">
        <v>1705</v>
      </c>
      <c r="H41" s="52">
        <v>61598.408000000003</v>
      </c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5"/>
      <c r="AB41" s="53"/>
      <c r="AC41" s="54" t="s">
        <v>30</v>
      </c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</row>
    <row r="42" spans="1:54" s="46" customFormat="1" ht="14.25" x14ac:dyDescent="0.2">
      <c r="A42" s="104" t="s">
        <v>31</v>
      </c>
      <c r="B42" s="105"/>
      <c r="C42" s="105"/>
      <c r="D42" s="105"/>
      <c r="E42" s="105"/>
      <c r="F42" s="105"/>
      <c r="G42" s="105"/>
      <c r="H42" s="106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5" t="s">
        <v>31</v>
      </c>
      <c r="AB42" s="53"/>
      <c r="AC42" s="5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</row>
    <row r="43" spans="1:54" s="46" customFormat="1" ht="22.5" x14ac:dyDescent="0.2">
      <c r="A43" s="47" t="s">
        <v>12</v>
      </c>
      <c r="B43" s="48" t="s">
        <v>32</v>
      </c>
      <c r="C43" s="48" t="s">
        <v>33</v>
      </c>
      <c r="D43" s="49">
        <v>11978.682000000001</v>
      </c>
      <c r="E43" s="49"/>
      <c r="F43" s="49"/>
      <c r="G43" s="49">
        <v>341</v>
      </c>
      <c r="H43" s="49">
        <v>12319.682000000001</v>
      </c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5"/>
      <c r="AB43" s="53"/>
      <c r="AC43" s="5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</row>
    <row r="44" spans="1:54" s="46" customFormat="1" ht="14.25" x14ac:dyDescent="0.2">
      <c r="A44" s="50"/>
      <c r="B44" s="115" t="s">
        <v>34</v>
      </c>
      <c r="C44" s="116"/>
      <c r="D44" s="51">
        <v>11978.682000000001</v>
      </c>
      <c r="E44" s="51"/>
      <c r="F44" s="52"/>
      <c r="G44" s="52">
        <v>341</v>
      </c>
      <c r="H44" s="52">
        <v>12319.682000000001</v>
      </c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5"/>
      <c r="AB44" s="53" t="s">
        <v>34</v>
      </c>
      <c r="AC44" s="5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</row>
    <row r="45" spans="1:54" s="46" customFormat="1" ht="18" customHeight="1" x14ac:dyDescent="0.2">
      <c r="A45" s="50"/>
      <c r="B45" s="117" t="s">
        <v>35</v>
      </c>
      <c r="C45" s="118"/>
      <c r="D45" s="51">
        <v>71872.09</v>
      </c>
      <c r="E45" s="51"/>
      <c r="F45" s="52"/>
      <c r="G45" s="52">
        <v>2046</v>
      </c>
      <c r="H45" s="52">
        <v>73918.09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5"/>
      <c r="AB45" s="53"/>
      <c r="AC45" s="54"/>
      <c r="AD45" s="54" t="s">
        <v>35</v>
      </c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</row>
    <row r="46" spans="1:54" ht="26.25" customHeight="1" x14ac:dyDescent="0.2"/>
  </sheetData>
  <mergeCells count="35">
    <mergeCell ref="B45:C45"/>
    <mergeCell ref="B38:C38"/>
    <mergeCell ref="B39:C39"/>
    <mergeCell ref="A40:H40"/>
    <mergeCell ref="B41:C41"/>
    <mergeCell ref="A42:H42"/>
    <mergeCell ref="B44:C44"/>
    <mergeCell ref="A36:H36"/>
    <mergeCell ref="G22:G23"/>
    <mergeCell ref="H22:H23"/>
    <mergeCell ref="A25:H25"/>
    <mergeCell ref="B27:C27"/>
    <mergeCell ref="A28:H28"/>
    <mergeCell ref="B29:C29"/>
    <mergeCell ref="A30:H30"/>
    <mergeCell ref="B31:C31"/>
    <mergeCell ref="A32:H32"/>
    <mergeCell ref="B34:C34"/>
    <mergeCell ref="B35:C35"/>
    <mergeCell ref="B16:G16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B14:G14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19DAA-2A23-4AC7-8183-E43A154600DF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96</v>
      </c>
      <c r="C6" s="22">
        <f>C26</f>
        <v>87598.842409718651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75" t="s">
        <v>38</v>
      </c>
      <c r="C12" s="75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76" t="s">
        <v>115</v>
      </c>
      <c r="C14" s="76"/>
    </row>
    <row r="15" spans="1:3" ht="15" x14ac:dyDescent="0.2">
      <c r="A15" s="4"/>
      <c r="B15" s="74" t="s">
        <v>6</v>
      </c>
      <c r="C15" s="74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7</v>
      </c>
      <c r="B18" s="11" t="s">
        <v>39</v>
      </c>
      <c r="C18" s="14" t="s">
        <v>40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24">
        <v>61598.408000000003</v>
      </c>
      <c r="D20" s="18"/>
    </row>
    <row r="21" spans="1:4" x14ac:dyDescent="0.2">
      <c r="A21" s="9">
        <v>1.1000000000000001</v>
      </c>
      <c r="B21" s="13" t="s">
        <v>42</v>
      </c>
      <c r="C21" s="28">
        <v>59893.408000000003</v>
      </c>
      <c r="D21" s="19"/>
    </row>
    <row r="22" spans="1:4" x14ac:dyDescent="0.2">
      <c r="A22" s="9">
        <v>1.2</v>
      </c>
      <c r="B22" s="13" t="s">
        <v>43</v>
      </c>
      <c r="C22" s="28">
        <v>0</v>
      </c>
      <c r="D22" s="19"/>
    </row>
    <row r="23" spans="1:4" x14ac:dyDescent="0.2">
      <c r="A23" s="9">
        <v>1.3</v>
      </c>
      <c r="B23" s="13" t="s">
        <v>44</v>
      </c>
      <c r="C23" s="28">
        <v>1705</v>
      </c>
      <c r="D23" s="19"/>
    </row>
    <row r="24" spans="1:4" x14ac:dyDescent="0.2">
      <c r="A24" s="9">
        <v>2</v>
      </c>
      <c r="B24" s="13" t="s">
        <v>45</v>
      </c>
      <c r="C24" s="28">
        <v>73918.09</v>
      </c>
    </row>
    <row r="25" spans="1:4" x14ac:dyDescent="0.2">
      <c r="A25" s="9">
        <v>2.1</v>
      </c>
      <c r="B25" s="13" t="s">
        <v>46</v>
      </c>
      <c r="C25" s="24">
        <v>12319.682000000001</v>
      </c>
    </row>
    <row r="26" spans="1:4" ht="24" x14ac:dyDescent="0.2">
      <c r="A26" s="9">
        <v>3</v>
      </c>
      <c r="B26" s="13" t="s">
        <v>47</v>
      </c>
      <c r="C26" s="27">
        <v>87598.842409718651</v>
      </c>
      <c r="D26" s="19">
        <f>C26/1.2</f>
        <v>72999.035341432216</v>
      </c>
    </row>
    <row r="27" spans="1:4" ht="15" x14ac:dyDescent="0.2">
      <c r="A27" s="3"/>
      <c r="C27" s="3"/>
    </row>
    <row r="28" spans="1:4" ht="25.5" customHeight="1" x14ac:dyDescent="0.2">
      <c r="A28" s="73" t="s">
        <v>48</v>
      </c>
      <c r="B28" s="73"/>
      <c r="C28" s="73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Сводка затрат 2026-2027</vt:lpstr>
      <vt:lpstr> ССР  2026</vt:lpstr>
      <vt:lpstr>Сводка затрат 2026г</vt:lpstr>
      <vt:lpstr> ССР 2027</vt:lpstr>
      <vt:lpstr>Сводка затрат 2027г</vt:lpstr>
      <vt:lpstr>' ССР  2026'!Заголовки_для_печати</vt:lpstr>
      <vt:lpstr>' ССР 2027'!Заголовки_для_печати</vt:lpstr>
      <vt:lpstr>' ССР  2026'!Область_печати</vt:lpstr>
      <vt:lpstr>' ССР 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2025-09-17T06:24:23Z</dcterms:modified>
</cp:coreProperties>
</file>